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activeTab="2"/>
  </bookViews>
  <sheets>
    <sheet name="Люб. жим экип" sheetId="1" r:id="rId1"/>
    <sheet name="Люб. жим б.э." sheetId="2" r:id="rId2"/>
    <sheet name="Элита жим" sheetId="3" r:id="rId3"/>
    <sheet name="ПРО жим экип" sheetId="4" r:id="rId4"/>
    <sheet name="ПРО жим б.э." sheetId="5" r:id="rId5"/>
  </sheets>
  <definedNames/>
  <calcPr fullCalcOnLoad="1" refMode="R1C1"/>
</workbook>
</file>

<file path=xl/sharedStrings.xml><?xml version="1.0" encoding="utf-8"?>
<sst xmlns="http://schemas.openxmlformats.org/spreadsheetml/2006/main" count="882" uniqueCount="356">
  <si>
    <t>ФИО</t>
  </si>
  <si>
    <t>Жим</t>
  </si>
  <si>
    <t>Сумма</t>
  </si>
  <si>
    <t>С вес</t>
  </si>
  <si>
    <t>Тренер</t>
  </si>
  <si>
    <t>Очки</t>
  </si>
  <si>
    <t>Команда</t>
  </si>
  <si>
    <t>Рек</t>
  </si>
  <si>
    <t>Город</t>
  </si>
  <si>
    <t>Возр груп
Год. р./Возраст</t>
  </si>
  <si>
    <t>Эволюция силы 2016 ПРО жим лежа без экипировки
12.Июнь.2016</t>
  </si>
  <si>
    <t>Shv/Mel</t>
  </si>
  <si>
    <t>ВЕСОВАЯ КАТЕГОРИЯ   90</t>
  </si>
  <si>
    <t>Николаенко Алексей</t>
  </si>
  <si>
    <t>Open (07.02.1989)/27</t>
  </si>
  <si>
    <t>89,40</t>
  </si>
  <si>
    <t xml:space="preserve">Лично </t>
  </si>
  <si>
    <t xml:space="preserve">Балашиха/Московская область </t>
  </si>
  <si>
    <t>192,5</t>
  </si>
  <si>
    <t>197,5</t>
  </si>
  <si>
    <t>200,0</t>
  </si>
  <si>
    <t>197.50</t>
  </si>
  <si>
    <t xml:space="preserve">Брехов Р.О. </t>
  </si>
  <si>
    <t>Ковалев Валерий</t>
  </si>
  <si>
    <t>Open (04.02.1981)/35</t>
  </si>
  <si>
    <t>83,80</t>
  </si>
  <si>
    <t>135,0</t>
  </si>
  <si>
    <t>140,0</t>
  </si>
  <si>
    <t>145,0</t>
  </si>
  <si>
    <t>140.00</t>
  </si>
  <si>
    <t xml:space="preserve">Комков С.В. </t>
  </si>
  <si>
    <t>ВЕСОВАЯ КАТЕГОРИЯ   100</t>
  </si>
  <si>
    <t>Мельников Алексей</t>
  </si>
  <si>
    <t>Open (22.10.1987)/28</t>
  </si>
  <si>
    <t>96,70</t>
  </si>
  <si>
    <t xml:space="preserve">Москва </t>
  </si>
  <si>
    <t>195,0</t>
  </si>
  <si>
    <t>200.00</t>
  </si>
  <si>
    <t xml:space="preserve"> </t>
  </si>
  <si>
    <t>Прозоров Александр</t>
  </si>
  <si>
    <t>Open (12.12.1973)/42</t>
  </si>
  <si>
    <t>98,85</t>
  </si>
  <si>
    <t xml:space="preserve">Тюмень/Тюменская область </t>
  </si>
  <si>
    <t>190,0</t>
  </si>
  <si>
    <t>195.00</t>
  </si>
  <si>
    <t xml:space="preserve">Булычев А.Н. </t>
  </si>
  <si>
    <t>Masters 40-44 (12.12.1973)/42</t>
  </si>
  <si>
    <t>ВЕСОВАЯ КАТЕГОРИЯ   110</t>
  </si>
  <si>
    <t>Свеженцев Андрей</t>
  </si>
  <si>
    <t>Open (08.10.1979)/36</t>
  </si>
  <si>
    <t>101,65</t>
  </si>
  <si>
    <t>202,5</t>
  </si>
  <si>
    <t>210,0</t>
  </si>
  <si>
    <t>215,0</t>
  </si>
  <si>
    <t>215.00</t>
  </si>
  <si>
    <t>Кирилин Максим</t>
  </si>
  <si>
    <t>Open (13.12.1983)/32</t>
  </si>
  <si>
    <t>107,30</t>
  </si>
  <si>
    <t>125,0</t>
  </si>
  <si>
    <t>142,5</t>
  </si>
  <si>
    <t>142.50</t>
  </si>
  <si>
    <t>ВЕСОВАЯ КАТЕГОРИЯ   125</t>
  </si>
  <si>
    <t>Никандров Артем</t>
  </si>
  <si>
    <t>Open (10.07.1983)/32</t>
  </si>
  <si>
    <t>118,30</t>
  </si>
  <si>
    <t xml:space="preserve">Великие Луки/Псковская область </t>
  </si>
  <si>
    <t>ВЕСОВАЯ КАТЕГОРИЯ   140</t>
  </si>
  <si>
    <t>Исмаилов Канат</t>
  </si>
  <si>
    <t>Open (23.02.1983)/33</t>
  </si>
  <si>
    <t>127,70</t>
  </si>
  <si>
    <t xml:space="preserve">Реутов/Московская область </t>
  </si>
  <si>
    <t>180,0</t>
  </si>
  <si>
    <t>190.00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</si>
  <si>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</si>
  <si>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</si>
  <si>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</si>
  <si>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</si>
  <si>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</si>
  <si>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</si>
  <si>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</si>
  <si>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</si>
  <si>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</si>
  <si>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</si>
  <si>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</si>
  <si>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</si>
  <si>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</si>
  <si>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 xml:space="preserve">110 </t>
  </si>
  <si>
    <t>118,3145</t>
  </si>
  <si>
    <t xml:space="preserve">90 </t>
  </si>
  <si>
    <t>116,0708</t>
  </si>
  <si>
    <t xml:space="preserve">100 </t>
  </si>
  <si>
    <t>112,5400</t>
  </si>
  <si>
    <t>108,5955</t>
  </si>
  <si>
    <t xml:space="preserve">125 </t>
  </si>
  <si>
    <t>105,7000</t>
  </si>
  <si>
    <t xml:space="preserve">140 </t>
  </si>
  <si>
    <t>98,3744</t>
  </si>
  <si>
    <t>85,7780</t>
  </si>
  <si>
    <t>76,9642</t>
  </si>
  <si>
    <t xml:space="preserve">Мастера </t>
  </si>
  <si>
    <t xml:space="preserve">Мастера 40 - 44 </t>
  </si>
  <si>
    <t>109,5729</t>
  </si>
  <si>
    <t>Эволюция силы 2016 ПРО жим лежа в экипировке
12.Июнь.2016</t>
  </si>
  <si>
    <t>Нечпал Вячеслав</t>
  </si>
  <si>
    <t>Masters 40-44 (02.07.1973)/42</t>
  </si>
  <si>
    <t>89,80</t>
  </si>
  <si>
    <t>185,0</t>
  </si>
  <si>
    <t>Сапега Владимир</t>
  </si>
  <si>
    <t>Open (23.05.1982)/34</t>
  </si>
  <si>
    <t>98,30</t>
  </si>
  <si>
    <t>Мордвинцев Олег</t>
  </si>
  <si>
    <t>Masters 40-44 (23.03.1973)/43</t>
  </si>
  <si>
    <t>114,40</t>
  </si>
  <si>
    <t xml:space="preserve">Тамбов/Тамбовская область </t>
  </si>
  <si>
    <t>106,0770</t>
  </si>
  <si>
    <t>118,2750</t>
  </si>
  <si>
    <t>Эволюция силы 2016 Элита жим лежа
12.Июнь.2016</t>
  </si>
  <si>
    <t>Палей Андрей</t>
  </si>
  <si>
    <t>Open (11.10.1961)/54</t>
  </si>
  <si>
    <t>104,45</t>
  </si>
  <si>
    <t xml:space="preserve">Магнитогорск/Челябинская область </t>
  </si>
  <si>
    <t>280,0</t>
  </si>
  <si>
    <t>290,0</t>
  </si>
  <si>
    <t>300,0</t>
  </si>
  <si>
    <t xml:space="preserve">Рогожников К.В. </t>
  </si>
  <si>
    <t>Рысцов Александр</t>
  </si>
  <si>
    <t>Open (02.12.1979)/36</t>
  </si>
  <si>
    <t>109,40</t>
  </si>
  <si>
    <t>260,0</t>
  </si>
  <si>
    <t>270,0</t>
  </si>
  <si>
    <t>275,0</t>
  </si>
  <si>
    <t>Брехов Роман</t>
  </si>
  <si>
    <t>Open (24.02.1990)/26</t>
  </si>
  <si>
    <t>107,00</t>
  </si>
  <si>
    <t>267,5</t>
  </si>
  <si>
    <t>272,5</t>
  </si>
  <si>
    <t xml:space="preserve">Соловьев В.В. </t>
  </si>
  <si>
    <t>Найденов Виктор</t>
  </si>
  <si>
    <t>Open (25.01.1987)/29</t>
  </si>
  <si>
    <t>128,95</t>
  </si>
  <si>
    <t>400,0</t>
  </si>
  <si>
    <t>415,0</t>
  </si>
  <si>
    <t>430,5</t>
  </si>
  <si>
    <t>Пышминцев Николай</t>
  </si>
  <si>
    <t>Open (04.01.1981)/35</t>
  </si>
  <si>
    <t>125,50</t>
  </si>
  <si>
    <t xml:space="preserve">Екатеринбург/Свердловская область </t>
  </si>
  <si>
    <t>320,0</t>
  </si>
  <si>
    <t>335,0</t>
  </si>
  <si>
    <t>350,0</t>
  </si>
  <si>
    <t>Бубнов Дмитрий</t>
  </si>
  <si>
    <t>Open (13.10.1973)/42</t>
  </si>
  <si>
    <t>126,00</t>
  </si>
  <si>
    <t xml:space="preserve">Красноярск/Красноярский край </t>
  </si>
  <si>
    <t>315,0</t>
  </si>
  <si>
    <t>330,0</t>
  </si>
  <si>
    <t>240,0</t>
  </si>
  <si>
    <t>250,0</t>
  </si>
  <si>
    <t>222,2499</t>
  </si>
  <si>
    <t>174,3340</t>
  </si>
  <si>
    <t>163,7370</t>
  </si>
  <si>
    <t>157,9630</t>
  </si>
  <si>
    <t>147,7300</t>
  </si>
  <si>
    <t>140,5300</t>
  </si>
  <si>
    <t>124,2624</t>
  </si>
  <si>
    <t>Эволюция силы 2016 Любители жим лежа без экипировки
12.Июнь.2016</t>
  </si>
  <si>
    <t>ВЕСОВАЯ КАТЕГОРИЯ   44</t>
  </si>
  <si>
    <t>Мансурова Сабина</t>
  </si>
  <si>
    <t>Teen 13-15 (03.09.2005)/10</t>
  </si>
  <si>
    <t>29,50</t>
  </si>
  <si>
    <t>20,0</t>
  </si>
  <si>
    <t>22,5</t>
  </si>
  <si>
    <t>25,0</t>
  </si>
  <si>
    <t xml:space="preserve">Смирнов А.В. </t>
  </si>
  <si>
    <t>ВЕСОВАЯ КАТЕГОРИЯ   60</t>
  </si>
  <si>
    <t>Рямаева Людмила</t>
  </si>
  <si>
    <t>Open (12.01.1980)/36</t>
  </si>
  <si>
    <t>58,90</t>
  </si>
  <si>
    <t>57,5</t>
  </si>
  <si>
    <t>60,0</t>
  </si>
  <si>
    <t>62,5</t>
  </si>
  <si>
    <t xml:space="preserve">Ненатович Д.В. </t>
  </si>
  <si>
    <t>ВЕСОВАЯ КАТЕГОРИЯ   67.5</t>
  </si>
  <si>
    <t>Лаврищева Виктория</t>
  </si>
  <si>
    <t>Open (26.05.1989)/27</t>
  </si>
  <si>
    <t>67,20</t>
  </si>
  <si>
    <t>70,0</t>
  </si>
  <si>
    <t>75,0</t>
  </si>
  <si>
    <t>77,5</t>
  </si>
  <si>
    <t>Тимохина Ольга</t>
  </si>
  <si>
    <t>Open (28.09.1984)/31</t>
  </si>
  <si>
    <t>63,80</t>
  </si>
  <si>
    <t>55,0</t>
  </si>
  <si>
    <t>Жилина Елена</t>
  </si>
  <si>
    <t>Open (29.11.1978)/37</t>
  </si>
  <si>
    <t>64,35</t>
  </si>
  <si>
    <t>35,0</t>
  </si>
  <si>
    <t>40,0</t>
  </si>
  <si>
    <t>ВЕСОВАЯ КАТЕГОРИЯ   75</t>
  </si>
  <si>
    <t>Гаркунова Елена</t>
  </si>
  <si>
    <t>Open (01.09.1987)/28</t>
  </si>
  <si>
    <t>73,55</t>
  </si>
  <si>
    <t>Эленгаупт Федор</t>
  </si>
  <si>
    <t>Open (14.06.1991)/24</t>
  </si>
  <si>
    <t>59,60</t>
  </si>
  <si>
    <t xml:space="preserve">Чехов/Московская область </t>
  </si>
  <si>
    <t>Неточаев Денис</t>
  </si>
  <si>
    <t>Teen 13-15 (27.02.2001)/15</t>
  </si>
  <si>
    <t>63,40</t>
  </si>
  <si>
    <t>Березников Василий</t>
  </si>
  <si>
    <t>Teen 13-15 (09.08.2001)/14</t>
  </si>
  <si>
    <t>62,80</t>
  </si>
  <si>
    <t>42,5</t>
  </si>
  <si>
    <t>47,5</t>
  </si>
  <si>
    <t>Бурманов Константин</t>
  </si>
  <si>
    <t>Teen 18-19 (13.08.1997)/18</t>
  </si>
  <si>
    <t>64,90</t>
  </si>
  <si>
    <t xml:space="preserve">Йошкар-Ола/Марий Эл </t>
  </si>
  <si>
    <t>110,0</t>
  </si>
  <si>
    <t>112,5</t>
  </si>
  <si>
    <t>115,0</t>
  </si>
  <si>
    <t>Толубаев Антон</t>
  </si>
  <si>
    <t>Open (09.08.1991)/24</t>
  </si>
  <si>
    <t>67,50</t>
  </si>
  <si>
    <t>90,0</t>
  </si>
  <si>
    <t>95,0</t>
  </si>
  <si>
    <t>Журавлев Даниил</t>
  </si>
  <si>
    <t>Teen 13-15 (17.08.2004)/11</t>
  </si>
  <si>
    <t>30,0</t>
  </si>
  <si>
    <t>37,5</t>
  </si>
  <si>
    <t>Нурыкин Владислав</t>
  </si>
  <si>
    <t>Teen 16-17 (15.11.1999)/16</t>
  </si>
  <si>
    <t>75,00</t>
  </si>
  <si>
    <t>97,5</t>
  </si>
  <si>
    <t>100,0</t>
  </si>
  <si>
    <t>ВЕСОВАЯ КАТЕГОРИЯ   82.5</t>
  </si>
  <si>
    <t>Козак Константин</t>
  </si>
  <si>
    <t>Juniors 20-23 (08.10.1993)/22</t>
  </si>
  <si>
    <t>81,40</t>
  </si>
  <si>
    <t>147,5</t>
  </si>
  <si>
    <t>152,5</t>
  </si>
  <si>
    <t>Бектемиров Рамиль</t>
  </si>
  <si>
    <t>Open (08.09.1987)/28</t>
  </si>
  <si>
    <t>80,15</t>
  </si>
  <si>
    <t xml:space="preserve">Апрелевка/Московская область </t>
  </si>
  <si>
    <t>167,5</t>
  </si>
  <si>
    <t>170,0</t>
  </si>
  <si>
    <t>Нечаев Антон</t>
  </si>
  <si>
    <t>Open (26.03.1992)/24</t>
  </si>
  <si>
    <t>79,70</t>
  </si>
  <si>
    <t xml:space="preserve">Дмитров/Московская область </t>
  </si>
  <si>
    <t>117,5</t>
  </si>
  <si>
    <t>122,5</t>
  </si>
  <si>
    <t xml:space="preserve">Постика В. </t>
  </si>
  <si>
    <t>Жилин Сергей</t>
  </si>
  <si>
    <t>Open (09.04.1987)/29</t>
  </si>
  <si>
    <t>87,65</t>
  </si>
  <si>
    <t>Иванов Анатолий</t>
  </si>
  <si>
    <t>Open (29.05.1979)/37</t>
  </si>
  <si>
    <t>83,75</t>
  </si>
  <si>
    <t>160,0</t>
  </si>
  <si>
    <t>165,0</t>
  </si>
  <si>
    <t>Карезин Дмитрий</t>
  </si>
  <si>
    <t>Masters 45-49 (07.01.1970)/46</t>
  </si>
  <si>
    <t>86,80</t>
  </si>
  <si>
    <t xml:space="preserve">Ногинск/Московская область </t>
  </si>
  <si>
    <t>175,0</t>
  </si>
  <si>
    <t>Есипов Антон</t>
  </si>
  <si>
    <t>Teen 16-17 (23.09.1999)/16</t>
  </si>
  <si>
    <t>97,35</t>
  </si>
  <si>
    <t>105,0</t>
  </si>
  <si>
    <t>Милованов Евгений</t>
  </si>
  <si>
    <t>Juniors 20-23 (03.06.1993)/23</t>
  </si>
  <si>
    <t>95,25</t>
  </si>
  <si>
    <t xml:space="preserve">Тула/Тульская область </t>
  </si>
  <si>
    <t>187,5o</t>
  </si>
  <si>
    <t xml:space="preserve">Шульга Р.Е. </t>
  </si>
  <si>
    <t>Юрлов Виктор</t>
  </si>
  <si>
    <t>Open (08.11.1976)/39</t>
  </si>
  <si>
    <t>98,20</t>
  </si>
  <si>
    <t>130,0</t>
  </si>
  <si>
    <t>Подоба Павел</t>
  </si>
  <si>
    <t>Open (23.09.1980)/35</t>
  </si>
  <si>
    <t>98,10</t>
  </si>
  <si>
    <t>120,0</t>
  </si>
  <si>
    <t>Козачук Михаил</t>
  </si>
  <si>
    <t>Masters 75-79 (20.11.1936)/79</t>
  </si>
  <si>
    <t>93,00</t>
  </si>
  <si>
    <t>85,0</t>
  </si>
  <si>
    <t>92,5</t>
  </si>
  <si>
    <t>Регулярный Иван</t>
  </si>
  <si>
    <t>Open (27.11.1984)/31</t>
  </si>
  <si>
    <t>116,85</t>
  </si>
  <si>
    <t>207,5</t>
  </si>
  <si>
    <t>Ненартович Дмитрий</t>
  </si>
  <si>
    <t>Open (21.12.1987)/28</t>
  </si>
  <si>
    <t>112,25</t>
  </si>
  <si>
    <t xml:space="preserve">Женщины </t>
  </si>
  <si>
    <t xml:space="preserve">Юноши </t>
  </si>
  <si>
    <t xml:space="preserve">Юноши 13 - 15 </t>
  </si>
  <si>
    <t xml:space="preserve">44 </t>
  </si>
  <si>
    <t>33,0384</t>
  </si>
  <si>
    <t xml:space="preserve">67.5 </t>
  </si>
  <si>
    <t>60,6205</t>
  </si>
  <si>
    <t xml:space="preserve">60 </t>
  </si>
  <si>
    <t>54,6500</t>
  </si>
  <si>
    <t>47,0091</t>
  </si>
  <si>
    <t>32,4640</t>
  </si>
  <si>
    <t xml:space="preserve">75 </t>
  </si>
  <si>
    <t>29,2880</t>
  </si>
  <si>
    <t xml:space="preserve">Юноши 18 - 19 </t>
  </si>
  <si>
    <t>91,7176</t>
  </si>
  <si>
    <t xml:space="preserve">Юноши 16 - 17 </t>
  </si>
  <si>
    <t>73,2113</t>
  </si>
  <si>
    <t>70,3616</t>
  </si>
  <si>
    <t>66,5508</t>
  </si>
  <si>
    <t>45,3670</t>
  </si>
  <si>
    <t>31,1275</t>
  </si>
  <si>
    <t xml:space="preserve">Юниоры </t>
  </si>
  <si>
    <t xml:space="preserve">Юниоры 20 - 23 </t>
  </si>
  <si>
    <t>110,5747</t>
  </si>
  <si>
    <t xml:space="preserve">82.5 </t>
  </si>
  <si>
    <t>93,1243</t>
  </si>
  <si>
    <t>109,9231</t>
  </si>
  <si>
    <t>105,8767</t>
  </si>
  <si>
    <t>98,7807</t>
  </si>
  <si>
    <t>74,5773</t>
  </si>
  <si>
    <t>72,6180</t>
  </si>
  <si>
    <t>65,3220</t>
  </si>
  <si>
    <t>64,2735</t>
  </si>
  <si>
    <t>56,5203</t>
  </si>
  <si>
    <t xml:space="preserve">Мастера 75 - 79 </t>
  </si>
  <si>
    <t>110,8865</t>
  </si>
  <si>
    <t xml:space="preserve">Мастера 45 - 49 </t>
  </si>
  <si>
    <t>108,7836</t>
  </si>
  <si>
    <t>Эволюция силы 2016 Любители жим лежа в экипировке
12.Июнь.2016</t>
  </si>
  <si>
    <t>Ульмер Сергей</t>
  </si>
  <si>
    <t>Open (22.08.1977)/38</t>
  </si>
  <si>
    <t>82,20</t>
  </si>
  <si>
    <t>Дорофеев Александр</t>
  </si>
  <si>
    <t>Open (05.09.1981)/34</t>
  </si>
  <si>
    <t>99,75</t>
  </si>
  <si>
    <t>205,0</t>
  </si>
  <si>
    <t>Фиголь Алексей</t>
  </si>
  <si>
    <t>Masters 40-44 (26.01.1973)/43</t>
  </si>
  <si>
    <t>97,85</t>
  </si>
  <si>
    <t>177,5</t>
  </si>
  <si>
    <t xml:space="preserve">Ларионов С.М. </t>
  </si>
  <si>
    <t>Мясин Дмитрий</t>
  </si>
  <si>
    <t>Open (27.05.1984)/32</t>
  </si>
  <si>
    <t>101,70</t>
  </si>
  <si>
    <t xml:space="preserve">Ивантеевка/Московская область </t>
  </si>
  <si>
    <t>119,2498</t>
  </si>
  <si>
    <t>104,5380</t>
  </si>
  <si>
    <t>77,6125</t>
  </si>
  <si>
    <t>101,1079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</si>
</sst>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</numFmts>
  <fonts count="47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left"/>
    </xf>
    <xf numFmtId="49" fontId="8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left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left"/>
    </xf>
    <xf numFmtId="49" fontId="0" fillId="0" borderId="14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indent="1"/>
    </xf>
    <xf numFmtId="49" fontId="11" fillId="0" borderId="0" xfId="0" applyNumberFormat="1" applyFont="1" applyFill="1" applyBorder="1" applyAlignment="1">
      <alignment horizontal="left" indent="1"/>
    </xf>
    <xf numFmtId="49" fontId="12" fillId="0" borderId="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4" xfId="0" applyNumberFormat="1" applyBorder="1" applyAlignment="1">
      <alignment/>
    </xf>
    <xf numFmtId="49" fontId="8" fillId="0" borderId="14" xfId="0" applyNumberFormat="1" applyFont="1" applyBorder="1" applyAlignment="1">
      <alignment/>
    </xf>
    <xf numFmtId="49" fontId="5" fillId="0" borderId="0" xfId="0" applyNumberFormat="1" applyFont="1" applyAlignment="1">
      <alignment horizontal="left"/>
    </xf>
    <xf numFmtId="49" fontId="10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 horizontal="left" indent="1"/>
    </xf>
    <xf numFmtId="49" fontId="12" fillId="0" borderId="0" xfId="0" applyNumberFormat="1" applyFont="1" applyAlignment="1">
      <alignment horizontal="left" indent="1"/>
    </xf>
    <xf numFmtId="49" fontId="12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0" fillId="0" borderId="11" xfId="0" applyNumberFormat="1" applyBorder="1" applyAlignment="1">
      <alignment/>
    </xf>
    <xf numFmtId="49" fontId="8" fillId="0" borderId="11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49" fontId="8" fillId="0" borderId="13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8" fillId="0" borderId="12" xfId="0" applyNumberFormat="1" applyFont="1" applyBorder="1" applyAlignment="1">
      <alignment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24.75390625" style="31" bestFit="1" customWidth="1"/>
    <col min="2" max="2" width="26.625" style="31" bestFit="1" customWidth="1"/>
    <col min="3" max="3" width="10.125" style="31" bestFit="1" customWidth="1"/>
    <col min="4" max="4" width="8.75390625" style="31" bestFit="1" customWidth="1"/>
    <col min="5" max="5" width="21.75390625" style="31" bestFit="1" customWidth="1"/>
    <col min="6" max="6" width="30.25390625" style="31" bestFit="1" customWidth="1"/>
    <col min="7" max="9" width="5.625" style="31" bestFit="1" customWidth="1"/>
    <col min="10" max="10" width="4.25390625" style="31" bestFit="1" customWidth="1"/>
    <col min="11" max="11" width="7.75390625" style="31" bestFit="1" customWidth="1"/>
    <col min="12" max="12" width="8.625" style="31" bestFit="1" customWidth="1"/>
    <col min="13" max="13" width="14.25390625" style="31" bestFit="1" customWidth="1"/>
  </cols>
  <sheetData>
    <row r="1" spans="1:13" s="1" customFormat="1" ht="15" customHeight="1">
      <c r="A1" s="52" t="s">
        <v>335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1" customFormat="1" ht="66" customHeight="1" thickBo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2" customFormat="1" ht="12.75" customHeight="1">
      <c r="A3" s="58" t="s">
        <v>0</v>
      </c>
      <c r="B3" s="60" t="s">
        <v>9</v>
      </c>
      <c r="C3" s="48" t="s">
        <v>3</v>
      </c>
      <c r="D3" s="48" t="s">
        <v>11</v>
      </c>
      <c r="E3" s="48" t="s">
        <v>6</v>
      </c>
      <c r="F3" s="48" t="s">
        <v>8</v>
      </c>
      <c r="G3" s="48" t="s">
        <v>1</v>
      </c>
      <c r="H3" s="48"/>
      <c r="I3" s="48"/>
      <c r="J3" s="48"/>
      <c r="K3" s="48" t="s">
        <v>2</v>
      </c>
      <c r="L3" s="48" t="s">
        <v>5</v>
      </c>
      <c r="M3" s="50" t="s">
        <v>4</v>
      </c>
    </row>
    <row r="4" spans="1:13" s="2" customFormat="1" ht="21" customHeight="1" thickBot="1">
      <c r="A4" s="59"/>
      <c r="B4" s="49"/>
      <c r="C4" s="49"/>
      <c r="D4" s="49"/>
      <c r="E4" s="49"/>
      <c r="F4" s="49"/>
      <c r="G4" s="3">
        <v>1</v>
      </c>
      <c r="H4" s="3">
        <v>2</v>
      </c>
      <c r="I4" s="3">
        <v>3</v>
      </c>
      <c r="J4" s="3" t="s">
        <v>7</v>
      </c>
      <c r="K4" s="49"/>
      <c r="L4" s="49"/>
      <c r="M4" s="51"/>
    </row>
    <row r="5" spans="1:12" ht="15">
      <c r="A5" s="61" t="s">
        <v>235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3" ht="12.75">
      <c r="A6" s="32" t="s">
        <v>336</v>
      </c>
      <c r="B6" s="32" t="s">
        <v>337</v>
      </c>
      <c r="C6" s="32" t="s">
        <v>338</v>
      </c>
      <c r="D6" s="32" t="str">
        <f>"0,6209"</f>
        <v>0,6209</v>
      </c>
      <c r="E6" s="32" t="s">
        <v>16</v>
      </c>
      <c r="F6" s="32" t="s">
        <v>17</v>
      </c>
      <c r="G6" s="33" t="s">
        <v>284</v>
      </c>
      <c r="H6" s="32" t="s">
        <v>284</v>
      </c>
      <c r="I6" s="32" t="s">
        <v>58</v>
      </c>
      <c r="J6" s="33"/>
      <c r="K6" s="32">
        <v>125</v>
      </c>
      <c r="L6" s="32" t="str">
        <f>"77,6125"</f>
        <v>77,6125</v>
      </c>
      <c r="M6" s="32" t="s">
        <v>22</v>
      </c>
    </row>
    <row r="8" spans="1:12" ht="15">
      <c r="A8" s="62" t="s">
        <v>31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3" ht="12.75">
      <c r="A9" s="42" t="s">
        <v>339</v>
      </c>
      <c r="B9" s="42" t="s">
        <v>340</v>
      </c>
      <c r="C9" s="42" t="s">
        <v>341</v>
      </c>
      <c r="D9" s="42" t="str">
        <f>"0,5547"</f>
        <v>0,5547</v>
      </c>
      <c r="E9" s="42" t="s">
        <v>16</v>
      </c>
      <c r="F9" s="42" t="s">
        <v>17</v>
      </c>
      <c r="G9" s="43" t="s">
        <v>342</v>
      </c>
      <c r="H9" s="42" t="s">
        <v>342</v>
      </c>
      <c r="I9" s="42" t="s">
        <v>53</v>
      </c>
      <c r="J9" s="43"/>
      <c r="K9" s="42">
        <v>215</v>
      </c>
      <c r="L9" s="42" t="str">
        <f>"119,2498"</f>
        <v>119,2498</v>
      </c>
      <c r="M9" s="42" t="s">
        <v>30</v>
      </c>
    </row>
    <row r="10" spans="1:13" ht="12.75">
      <c r="A10" s="46" t="s">
        <v>343</v>
      </c>
      <c r="B10" s="46" t="s">
        <v>344</v>
      </c>
      <c r="C10" s="46" t="s">
        <v>345</v>
      </c>
      <c r="D10" s="46" t="str">
        <f>"0,5595"</f>
        <v>0,5595</v>
      </c>
      <c r="E10" s="46" t="s">
        <v>16</v>
      </c>
      <c r="F10" s="46" t="s">
        <v>17</v>
      </c>
      <c r="G10" s="46" t="s">
        <v>346</v>
      </c>
      <c r="H10" s="47" t="s">
        <v>106</v>
      </c>
      <c r="I10" s="47" t="s">
        <v>106</v>
      </c>
      <c r="J10" s="47"/>
      <c r="K10" s="46">
        <v>177.5</v>
      </c>
      <c r="L10" s="46" t="str">
        <f>"101,1079"</f>
        <v>101,1079</v>
      </c>
      <c r="M10" s="46" t="s">
        <v>347</v>
      </c>
    </row>
    <row r="12" spans="1:12" ht="15">
      <c r="A12" s="62" t="s">
        <v>47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1:13" ht="12.75">
      <c r="A13" s="32" t="s">
        <v>348</v>
      </c>
      <c r="B13" s="32" t="s">
        <v>349</v>
      </c>
      <c r="C13" s="32" t="s">
        <v>350</v>
      </c>
      <c r="D13" s="32" t="str">
        <f>"0,5502"</f>
        <v>0,5502</v>
      </c>
      <c r="E13" s="32" t="s">
        <v>16</v>
      </c>
      <c r="F13" s="32" t="s">
        <v>351</v>
      </c>
      <c r="G13" s="32" t="s">
        <v>71</v>
      </c>
      <c r="H13" s="32" t="s">
        <v>43</v>
      </c>
      <c r="I13" s="33" t="s">
        <v>20</v>
      </c>
      <c r="J13" s="33"/>
      <c r="K13" s="32">
        <v>190</v>
      </c>
      <c r="L13" s="32" t="str">
        <f>"104,5380"</f>
        <v>104,5380</v>
      </c>
      <c r="M13" s="32" t="s">
        <v>38</v>
      </c>
    </row>
    <row r="15" ht="15">
      <c r="E15" s="34" t="s">
        <v>73</v>
      </c>
    </row>
    <row r="16" ht="15">
      <c r="E16" s="34" t="s">
        <v>74</v>
      </c>
    </row>
    <row r="17" ht="15">
      <c r="E17" s="34" t="s">
        <v>75</v>
      </c>
    </row>
    <row r="18" ht="15">
      <c r="E18" s="34" t="s">
        <v>76</v>
      </c>
    </row>
    <row r="19" ht="15">
      <c r="E19" s="34" t="s">
        <v>76</v>
      </c>
    </row>
    <row r="20" ht="15">
      <c r="E20" s="34" t="s">
        <v>77</v>
      </c>
    </row>
    <row r="21" ht="15">
      <c r="E21" s="34"/>
    </row>
    <row r="23" spans="1:2" ht="18">
      <c r="A23" s="35" t="s">
        <v>78</v>
      </c>
      <c r="B23" s="35"/>
    </row>
    <row r="24" spans="1:2" ht="15">
      <c r="A24" s="36" t="s">
        <v>79</v>
      </c>
      <c r="B24" s="36"/>
    </row>
    <row r="25" spans="1:2" ht="14.25">
      <c r="A25" s="38"/>
      <c r="B25" s="39" t="s">
        <v>80</v>
      </c>
    </row>
    <row r="26" spans="1:5" ht="15">
      <c r="A26" s="40" t="s">
        <v>81</v>
      </c>
      <c r="B26" s="40" t="s">
        <v>82</v>
      </c>
      <c r="C26" s="40" t="s">
        <v>83</v>
      </c>
      <c r="D26" s="40" t="s">
        <v>84</v>
      </c>
      <c r="E26" s="40" t="s">
        <v>85</v>
      </c>
    </row>
    <row r="27" spans="1:5" ht="12.75">
      <c r="A27" s="37" t="s">
        <v>339</v>
      </c>
      <c r="B27" s="31" t="s">
        <v>80</v>
      </c>
      <c r="C27" s="31" t="s">
        <v>90</v>
      </c>
      <c r="D27" s="31" t="s">
        <v>53</v>
      </c>
      <c r="E27" s="41" t="s">
        <v>352</v>
      </c>
    </row>
    <row r="28" spans="1:5" ht="12.75">
      <c r="A28" s="37" t="s">
        <v>348</v>
      </c>
      <c r="B28" s="31" t="s">
        <v>80</v>
      </c>
      <c r="C28" s="31" t="s">
        <v>86</v>
      </c>
      <c r="D28" s="31" t="s">
        <v>43</v>
      </c>
      <c r="E28" s="41" t="s">
        <v>353</v>
      </c>
    </row>
    <row r="29" spans="1:5" ht="12.75">
      <c r="A29" s="37" t="s">
        <v>336</v>
      </c>
      <c r="B29" s="31" t="s">
        <v>80</v>
      </c>
      <c r="C29" s="31" t="s">
        <v>321</v>
      </c>
      <c r="D29" s="31" t="s">
        <v>58</v>
      </c>
      <c r="E29" s="41" t="s">
        <v>354</v>
      </c>
    </row>
    <row r="31" spans="1:2" ht="14.25">
      <c r="A31" s="38"/>
      <c r="B31" s="39" t="s">
        <v>99</v>
      </c>
    </row>
    <row r="32" spans="1:5" ht="15">
      <c r="A32" s="40" t="s">
        <v>81</v>
      </c>
      <c r="B32" s="40" t="s">
        <v>82</v>
      </c>
      <c r="C32" s="40" t="s">
        <v>83</v>
      </c>
      <c r="D32" s="40" t="s">
        <v>84</v>
      </c>
      <c r="E32" s="40" t="s">
        <v>85</v>
      </c>
    </row>
    <row r="33" spans="1:5" ht="12.75">
      <c r="A33" s="37" t="s">
        <v>343</v>
      </c>
      <c r="B33" s="31" t="s">
        <v>100</v>
      </c>
      <c r="C33" s="31" t="s">
        <v>90</v>
      </c>
      <c r="D33" s="31" t="s">
        <v>346</v>
      </c>
      <c r="E33" s="41" t="s">
        <v>355</v>
      </c>
    </row>
  </sheetData>
  <sheetProtection/>
  <mergeCells count="14">
    <mergeCell ref="M3:M4"/>
    <mergeCell ref="A5:L5"/>
    <mergeCell ref="A8:L8"/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:IV4"/>
    </sheetView>
  </sheetViews>
  <sheetFormatPr defaultColWidth="9.00390625" defaultRowHeight="12.75"/>
  <cols>
    <col min="1" max="1" width="24.75390625" style="31" bestFit="1" customWidth="1"/>
    <col min="2" max="2" width="26.625" style="31" bestFit="1" customWidth="1"/>
    <col min="3" max="3" width="10.125" style="31" bestFit="1" customWidth="1"/>
    <col min="4" max="4" width="8.75390625" style="31" bestFit="1" customWidth="1"/>
    <col min="5" max="5" width="21.75390625" style="31" bestFit="1" customWidth="1"/>
    <col min="6" max="6" width="29.25390625" style="31" bestFit="1" customWidth="1"/>
    <col min="7" max="7" width="5.625" style="31" bestFit="1" customWidth="1"/>
    <col min="8" max="8" width="6.625" style="31" bestFit="1" customWidth="1"/>
    <col min="9" max="10" width="5.625" style="31" bestFit="1" customWidth="1"/>
    <col min="11" max="11" width="7.75390625" style="31" bestFit="1" customWidth="1"/>
    <col min="12" max="12" width="8.625" style="31" bestFit="1" customWidth="1"/>
    <col min="13" max="13" width="15.00390625" style="31" bestFit="1" customWidth="1"/>
  </cols>
  <sheetData>
    <row r="1" spans="1:13" s="1" customFormat="1" ht="15" customHeight="1">
      <c r="A1" s="52" t="s">
        <v>165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1" customFormat="1" ht="66" customHeight="1" thickBo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2" customFormat="1" ht="12.75" customHeight="1">
      <c r="A3" s="58" t="s">
        <v>0</v>
      </c>
      <c r="B3" s="60" t="s">
        <v>9</v>
      </c>
      <c r="C3" s="48" t="s">
        <v>3</v>
      </c>
      <c r="D3" s="48" t="s">
        <v>11</v>
      </c>
      <c r="E3" s="48" t="s">
        <v>6</v>
      </c>
      <c r="F3" s="48" t="s">
        <v>8</v>
      </c>
      <c r="G3" s="48" t="s">
        <v>1</v>
      </c>
      <c r="H3" s="48"/>
      <c r="I3" s="48"/>
      <c r="J3" s="48"/>
      <c r="K3" s="48" t="s">
        <v>2</v>
      </c>
      <c r="L3" s="48" t="s">
        <v>5</v>
      </c>
      <c r="M3" s="50" t="s">
        <v>4</v>
      </c>
    </row>
    <row r="4" spans="1:13" s="2" customFormat="1" ht="21" customHeight="1" thickBot="1">
      <c r="A4" s="59"/>
      <c r="B4" s="49"/>
      <c r="C4" s="49"/>
      <c r="D4" s="49"/>
      <c r="E4" s="49"/>
      <c r="F4" s="49"/>
      <c r="G4" s="3">
        <v>1</v>
      </c>
      <c r="H4" s="3">
        <v>2</v>
      </c>
      <c r="I4" s="3">
        <v>3</v>
      </c>
      <c r="J4" s="3" t="s">
        <v>7</v>
      </c>
      <c r="K4" s="49"/>
      <c r="L4" s="49"/>
      <c r="M4" s="51"/>
    </row>
    <row r="5" spans="1:12" ht="15">
      <c r="A5" s="61" t="s">
        <v>166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3" ht="12.75">
      <c r="A6" s="32" t="s">
        <v>167</v>
      </c>
      <c r="B6" s="32" t="s">
        <v>168</v>
      </c>
      <c r="C6" s="32" t="s">
        <v>169</v>
      </c>
      <c r="D6" s="32" t="str">
        <f>"1,1938"</f>
        <v>1,1938</v>
      </c>
      <c r="E6" s="32" t="s">
        <v>16</v>
      </c>
      <c r="F6" s="32" t="s">
        <v>35</v>
      </c>
      <c r="G6" s="32" t="s">
        <v>170</v>
      </c>
      <c r="H6" s="32" t="s">
        <v>171</v>
      </c>
      <c r="I6" s="33" t="s">
        <v>172</v>
      </c>
      <c r="J6" s="33"/>
      <c r="K6" s="32">
        <v>22.5</v>
      </c>
      <c r="L6" s="32" t="str">
        <f>"33,0384"</f>
        <v>33,0384</v>
      </c>
      <c r="M6" s="32" t="s">
        <v>173</v>
      </c>
    </row>
    <row r="8" spans="1:12" ht="15">
      <c r="A8" s="62" t="s">
        <v>174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3" ht="12.75">
      <c r="A9" s="32" t="s">
        <v>175</v>
      </c>
      <c r="B9" s="32" t="s">
        <v>176</v>
      </c>
      <c r="C9" s="32" t="s">
        <v>177</v>
      </c>
      <c r="D9" s="32" t="str">
        <f>"0,8744"</f>
        <v>0,8744</v>
      </c>
      <c r="E9" s="32" t="s">
        <v>16</v>
      </c>
      <c r="F9" s="32" t="s">
        <v>35</v>
      </c>
      <c r="G9" s="32" t="s">
        <v>178</v>
      </c>
      <c r="H9" s="32" t="s">
        <v>179</v>
      </c>
      <c r="I9" s="32" t="s">
        <v>180</v>
      </c>
      <c r="J9" s="33"/>
      <c r="K9" s="32">
        <v>62.5</v>
      </c>
      <c r="L9" s="32" t="str">
        <f>"54,6500"</f>
        <v>54,6500</v>
      </c>
      <c r="M9" s="32" t="s">
        <v>181</v>
      </c>
    </row>
    <row r="11" spans="1:12" ht="15">
      <c r="A11" s="62" t="s">
        <v>182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pans="1:13" ht="12.75">
      <c r="A12" s="42" t="s">
        <v>183</v>
      </c>
      <c r="B12" s="42" t="s">
        <v>184</v>
      </c>
      <c r="C12" s="42" t="s">
        <v>185</v>
      </c>
      <c r="D12" s="42" t="str">
        <f>"0,7822"</f>
        <v>0,7822</v>
      </c>
      <c r="E12" s="42" t="s">
        <v>16</v>
      </c>
      <c r="F12" s="42" t="s">
        <v>35</v>
      </c>
      <c r="G12" s="42" t="s">
        <v>186</v>
      </c>
      <c r="H12" s="42" t="s">
        <v>187</v>
      </c>
      <c r="I12" s="42" t="s">
        <v>188</v>
      </c>
      <c r="J12" s="43"/>
      <c r="K12" s="42">
        <v>77.5</v>
      </c>
      <c r="L12" s="42" t="str">
        <f>"60,6205"</f>
        <v>60,6205</v>
      </c>
      <c r="M12" s="42" t="s">
        <v>22</v>
      </c>
    </row>
    <row r="13" spans="1:13" ht="12.75">
      <c r="A13" s="44" t="s">
        <v>189</v>
      </c>
      <c r="B13" s="44" t="s">
        <v>190</v>
      </c>
      <c r="C13" s="44" t="s">
        <v>191</v>
      </c>
      <c r="D13" s="44" t="str">
        <f>"0,8176"</f>
        <v>0,8176</v>
      </c>
      <c r="E13" s="44" t="s">
        <v>16</v>
      </c>
      <c r="F13" s="44" t="s">
        <v>17</v>
      </c>
      <c r="G13" s="44" t="s">
        <v>192</v>
      </c>
      <c r="H13" s="44" t="s">
        <v>178</v>
      </c>
      <c r="I13" s="45" t="s">
        <v>179</v>
      </c>
      <c r="J13" s="45"/>
      <c r="K13" s="44">
        <v>57.5</v>
      </c>
      <c r="L13" s="44" t="str">
        <f>"47,0091"</f>
        <v>47,0091</v>
      </c>
      <c r="M13" s="44" t="s">
        <v>30</v>
      </c>
    </row>
    <row r="14" spans="1:13" ht="12.75">
      <c r="A14" s="46" t="s">
        <v>193</v>
      </c>
      <c r="B14" s="46" t="s">
        <v>194</v>
      </c>
      <c r="C14" s="46" t="s">
        <v>195</v>
      </c>
      <c r="D14" s="46" t="str">
        <f>"0,8116"</f>
        <v>0,8116</v>
      </c>
      <c r="E14" s="46" t="s">
        <v>16</v>
      </c>
      <c r="F14" s="46" t="s">
        <v>17</v>
      </c>
      <c r="G14" s="46" t="s">
        <v>196</v>
      </c>
      <c r="H14" s="47" t="s">
        <v>197</v>
      </c>
      <c r="I14" s="46" t="s">
        <v>197</v>
      </c>
      <c r="J14" s="47"/>
      <c r="K14" s="46">
        <v>40</v>
      </c>
      <c r="L14" s="46" t="str">
        <f>"32,4640"</f>
        <v>32,4640</v>
      </c>
      <c r="M14" s="46" t="s">
        <v>30</v>
      </c>
    </row>
    <row r="16" spans="1:12" ht="15">
      <c r="A16" s="62" t="s">
        <v>198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</row>
    <row r="17" spans="1:13" ht="12.75">
      <c r="A17" s="32" t="s">
        <v>199</v>
      </c>
      <c r="B17" s="32" t="s">
        <v>200</v>
      </c>
      <c r="C17" s="32" t="s">
        <v>201</v>
      </c>
      <c r="D17" s="32" t="str">
        <f>"0,7322"</f>
        <v>0,7322</v>
      </c>
      <c r="E17" s="32" t="s">
        <v>16</v>
      </c>
      <c r="F17" s="32" t="s">
        <v>17</v>
      </c>
      <c r="G17" s="32" t="s">
        <v>196</v>
      </c>
      <c r="H17" s="33" t="s">
        <v>197</v>
      </c>
      <c r="I17" s="32" t="s">
        <v>197</v>
      </c>
      <c r="J17" s="33"/>
      <c r="K17" s="32">
        <v>40</v>
      </c>
      <c r="L17" s="32" t="str">
        <f>"29,2880"</f>
        <v>29,2880</v>
      </c>
      <c r="M17" s="32" t="s">
        <v>22</v>
      </c>
    </row>
    <row r="19" spans="1:12" ht="15">
      <c r="A19" s="62" t="s">
        <v>174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</row>
    <row r="20" spans="1:13" ht="12.75">
      <c r="A20" s="32" t="s">
        <v>202</v>
      </c>
      <c r="B20" s="32" t="s">
        <v>203</v>
      </c>
      <c r="C20" s="32" t="s">
        <v>204</v>
      </c>
      <c r="D20" s="32" t="str">
        <f>"0,8185"</f>
        <v>0,8185</v>
      </c>
      <c r="E20" s="32" t="s">
        <v>16</v>
      </c>
      <c r="F20" s="32" t="s">
        <v>205</v>
      </c>
      <c r="G20" s="33" t="s">
        <v>188</v>
      </c>
      <c r="H20" s="33"/>
      <c r="I20" s="33"/>
      <c r="J20" s="33"/>
      <c r="K20" s="32">
        <v>0</v>
      </c>
      <c r="L20" s="32" t="str">
        <f>"0,0000"</f>
        <v>0,0000</v>
      </c>
      <c r="M20" s="32" t="s">
        <v>38</v>
      </c>
    </row>
    <row r="22" spans="1:12" ht="15">
      <c r="A22" s="62" t="s">
        <v>182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</row>
    <row r="23" spans="1:13" ht="12.75">
      <c r="A23" s="42" t="s">
        <v>206</v>
      </c>
      <c r="B23" s="42" t="s">
        <v>207</v>
      </c>
      <c r="C23" s="42" t="s">
        <v>208</v>
      </c>
      <c r="D23" s="42" t="str">
        <f>"0,7694"</f>
        <v>0,7694</v>
      </c>
      <c r="E23" s="42" t="s">
        <v>16</v>
      </c>
      <c r="F23" s="42" t="s">
        <v>17</v>
      </c>
      <c r="G23" s="42" t="s">
        <v>186</v>
      </c>
      <c r="H23" s="42" t="s">
        <v>187</v>
      </c>
      <c r="I23" s="42" t="s">
        <v>188</v>
      </c>
      <c r="J23" s="43"/>
      <c r="K23" s="42">
        <v>77.5</v>
      </c>
      <c r="L23" s="42" t="str">
        <f>"70,3616"</f>
        <v>70,3616</v>
      </c>
      <c r="M23" s="42" t="s">
        <v>30</v>
      </c>
    </row>
    <row r="24" spans="1:13" ht="12.75">
      <c r="A24" s="44" t="s">
        <v>209</v>
      </c>
      <c r="B24" s="44" t="s">
        <v>210</v>
      </c>
      <c r="C24" s="44" t="s">
        <v>211</v>
      </c>
      <c r="D24" s="44" t="str">
        <f>"0,7765"</f>
        <v>0,7765</v>
      </c>
      <c r="E24" s="44" t="s">
        <v>16</v>
      </c>
      <c r="F24" s="44" t="s">
        <v>17</v>
      </c>
      <c r="G24" s="44" t="s">
        <v>196</v>
      </c>
      <c r="H24" s="44" t="s">
        <v>212</v>
      </c>
      <c r="I24" s="44" t="s">
        <v>213</v>
      </c>
      <c r="J24" s="45"/>
      <c r="K24" s="44">
        <v>47.5</v>
      </c>
      <c r="L24" s="44" t="str">
        <f>"45,3670"</f>
        <v>45,3670</v>
      </c>
      <c r="M24" s="44" t="s">
        <v>30</v>
      </c>
    </row>
    <row r="25" spans="1:13" ht="12.75">
      <c r="A25" s="44" t="s">
        <v>214</v>
      </c>
      <c r="B25" s="44" t="s">
        <v>215</v>
      </c>
      <c r="C25" s="44" t="s">
        <v>216</v>
      </c>
      <c r="D25" s="44" t="str">
        <f>"0,7524"</f>
        <v>0,7524</v>
      </c>
      <c r="E25" s="44" t="s">
        <v>16</v>
      </c>
      <c r="F25" s="44" t="s">
        <v>217</v>
      </c>
      <c r="G25" s="44" t="s">
        <v>218</v>
      </c>
      <c r="H25" s="44" t="s">
        <v>219</v>
      </c>
      <c r="I25" s="44" t="s">
        <v>220</v>
      </c>
      <c r="J25" s="45"/>
      <c r="K25" s="44">
        <v>115</v>
      </c>
      <c r="L25" s="44" t="str">
        <f>"91,7176"</f>
        <v>91,7176</v>
      </c>
      <c r="M25" s="44" t="s">
        <v>38</v>
      </c>
    </row>
    <row r="26" spans="1:13" ht="12.75">
      <c r="A26" s="46" t="s">
        <v>221</v>
      </c>
      <c r="B26" s="46" t="s">
        <v>222</v>
      </c>
      <c r="C26" s="46" t="s">
        <v>223</v>
      </c>
      <c r="D26" s="46" t="str">
        <f>"0,7258"</f>
        <v>0,7258</v>
      </c>
      <c r="E26" s="46" t="s">
        <v>16</v>
      </c>
      <c r="F26" s="46" t="s">
        <v>17</v>
      </c>
      <c r="G26" s="46" t="s">
        <v>224</v>
      </c>
      <c r="H26" s="47" t="s">
        <v>225</v>
      </c>
      <c r="I26" s="47" t="s">
        <v>225</v>
      </c>
      <c r="J26" s="47"/>
      <c r="K26" s="46">
        <v>90</v>
      </c>
      <c r="L26" s="46" t="str">
        <f>"65,3220"</f>
        <v>65,3220</v>
      </c>
      <c r="M26" s="46" t="s">
        <v>30</v>
      </c>
    </row>
    <row r="28" spans="1:12" ht="15">
      <c r="A28" s="62" t="s">
        <v>198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</row>
    <row r="29" spans="1:13" ht="12.75">
      <c r="A29" s="42" t="s">
        <v>226</v>
      </c>
      <c r="B29" s="42" t="s">
        <v>227</v>
      </c>
      <c r="C29" s="42" t="s">
        <v>201</v>
      </c>
      <c r="D29" s="42" t="str">
        <f>"0,6748"</f>
        <v>0,6748</v>
      </c>
      <c r="E29" s="42" t="s">
        <v>16</v>
      </c>
      <c r="F29" s="42" t="s">
        <v>17</v>
      </c>
      <c r="G29" s="42" t="s">
        <v>228</v>
      </c>
      <c r="H29" s="42" t="s">
        <v>196</v>
      </c>
      <c r="I29" s="42" t="s">
        <v>229</v>
      </c>
      <c r="J29" s="43"/>
      <c r="K29" s="42">
        <v>37.5</v>
      </c>
      <c r="L29" s="42" t="str">
        <f>"31,1275"</f>
        <v>31,1275</v>
      </c>
      <c r="M29" s="42" t="s">
        <v>30</v>
      </c>
    </row>
    <row r="30" spans="1:13" ht="12.75">
      <c r="A30" s="46" t="s">
        <v>230</v>
      </c>
      <c r="B30" s="46" t="s">
        <v>231</v>
      </c>
      <c r="C30" s="46" t="s">
        <v>232</v>
      </c>
      <c r="D30" s="46" t="str">
        <f>"0,6645"</f>
        <v>0,6645</v>
      </c>
      <c r="E30" s="46" t="s">
        <v>16</v>
      </c>
      <c r="F30" s="46" t="s">
        <v>17</v>
      </c>
      <c r="G30" s="47" t="s">
        <v>233</v>
      </c>
      <c r="H30" s="46" t="s">
        <v>233</v>
      </c>
      <c r="I30" s="47" t="s">
        <v>234</v>
      </c>
      <c r="J30" s="47"/>
      <c r="K30" s="46">
        <v>97.5</v>
      </c>
      <c r="L30" s="46" t="str">
        <f>"73,2113"</f>
        <v>73,2113</v>
      </c>
      <c r="M30" s="46" t="s">
        <v>22</v>
      </c>
    </row>
    <row r="32" spans="1:12" ht="15">
      <c r="A32" s="62" t="s">
        <v>235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1:13" ht="12.75">
      <c r="A33" s="42" t="s">
        <v>236</v>
      </c>
      <c r="B33" s="42" t="s">
        <v>237</v>
      </c>
      <c r="C33" s="42" t="s">
        <v>238</v>
      </c>
      <c r="D33" s="42" t="str">
        <f>"0,6251"</f>
        <v>0,6251</v>
      </c>
      <c r="E33" s="42" t="s">
        <v>16</v>
      </c>
      <c r="F33" s="42" t="s">
        <v>17</v>
      </c>
      <c r="G33" s="43" t="s">
        <v>59</v>
      </c>
      <c r="H33" s="42" t="s">
        <v>239</v>
      </c>
      <c r="I33" s="43" t="s">
        <v>240</v>
      </c>
      <c r="J33" s="43"/>
      <c r="K33" s="42">
        <v>147.5</v>
      </c>
      <c r="L33" s="42" t="str">
        <f>"93,1243"</f>
        <v>93,1243</v>
      </c>
      <c r="M33" s="42" t="s">
        <v>22</v>
      </c>
    </row>
    <row r="34" spans="1:13" ht="12.75">
      <c r="A34" s="44" t="s">
        <v>241</v>
      </c>
      <c r="B34" s="44" t="s">
        <v>242</v>
      </c>
      <c r="C34" s="44" t="s">
        <v>243</v>
      </c>
      <c r="D34" s="44" t="str">
        <f>"0,6321"</f>
        <v>0,6321</v>
      </c>
      <c r="E34" s="44" t="s">
        <v>16</v>
      </c>
      <c r="F34" s="44" t="s">
        <v>244</v>
      </c>
      <c r="G34" s="44" t="s">
        <v>245</v>
      </c>
      <c r="H34" s="45" t="s">
        <v>246</v>
      </c>
      <c r="I34" s="45" t="s">
        <v>246</v>
      </c>
      <c r="J34" s="45"/>
      <c r="K34" s="44">
        <v>167.5</v>
      </c>
      <c r="L34" s="44" t="str">
        <f>"105,8767"</f>
        <v>105,8767</v>
      </c>
      <c r="M34" s="44" t="s">
        <v>38</v>
      </c>
    </row>
    <row r="35" spans="1:13" ht="12.75">
      <c r="A35" s="46" t="s">
        <v>247</v>
      </c>
      <c r="B35" s="46" t="s">
        <v>248</v>
      </c>
      <c r="C35" s="46" t="s">
        <v>249</v>
      </c>
      <c r="D35" s="46" t="str">
        <f>"0,6347"</f>
        <v>0,6347</v>
      </c>
      <c r="E35" s="46" t="s">
        <v>16</v>
      </c>
      <c r="F35" s="46" t="s">
        <v>250</v>
      </c>
      <c r="G35" s="46" t="s">
        <v>251</v>
      </c>
      <c r="H35" s="47" t="s">
        <v>252</v>
      </c>
      <c r="I35" s="47" t="s">
        <v>252</v>
      </c>
      <c r="J35" s="47"/>
      <c r="K35" s="46">
        <v>117.5</v>
      </c>
      <c r="L35" s="46" t="str">
        <f>"74,5773"</f>
        <v>74,5773</v>
      </c>
      <c r="M35" s="46" t="s">
        <v>253</v>
      </c>
    </row>
    <row r="37" spans="1:12" ht="15">
      <c r="A37" s="62" t="s">
        <v>12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</row>
    <row r="38" spans="1:13" ht="12.75">
      <c r="A38" s="42" t="s">
        <v>254</v>
      </c>
      <c r="B38" s="42" t="s">
        <v>255</v>
      </c>
      <c r="C38" s="42" t="s">
        <v>256</v>
      </c>
      <c r="D38" s="42" t="str">
        <f>"0,5950"</f>
        <v>0,5950</v>
      </c>
      <c r="E38" s="42" t="s">
        <v>16</v>
      </c>
      <c r="F38" s="42" t="s">
        <v>17</v>
      </c>
      <c r="G38" s="42" t="s">
        <v>225</v>
      </c>
      <c r="H38" s="43" t="s">
        <v>234</v>
      </c>
      <c r="I38" s="43" t="s">
        <v>234</v>
      </c>
      <c r="J38" s="43"/>
      <c r="K38" s="42">
        <v>95</v>
      </c>
      <c r="L38" s="42" t="str">
        <f>"56,5203"</f>
        <v>56,5203</v>
      </c>
      <c r="M38" s="42" t="s">
        <v>30</v>
      </c>
    </row>
    <row r="39" spans="1:13" ht="12.75">
      <c r="A39" s="44" t="s">
        <v>257</v>
      </c>
      <c r="B39" s="44" t="s">
        <v>258</v>
      </c>
      <c r="C39" s="44" t="s">
        <v>259</v>
      </c>
      <c r="D39" s="44" t="str">
        <f>"0,6130"</f>
        <v>0,6130</v>
      </c>
      <c r="E39" s="44" t="s">
        <v>16</v>
      </c>
      <c r="F39" s="44" t="s">
        <v>35</v>
      </c>
      <c r="G39" s="45" t="s">
        <v>260</v>
      </c>
      <c r="H39" s="45" t="s">
        <v>261</v>
      </c>
      <c r="I39" s="45" t="s">
        <v>246</v>
      </c>
      <c r="J39" s="45"/>
      <c r="K39" s="44">
        <v>0</v>
      </c>
      <c r="L39" s="44" t="str">
        <f>"0,0000"</f>
        <v>0,0000</v>
      </c>
      <c r="M39" s="44" t="s">
        <v>38</v>
      </c>
    </row>
    <row r="40" spans="1:13" ht="12.75">
      <c r="A40" s="46" t="s">
        <v>262</v>
      </c>
      <c r="B40" s="46" t="s">
        <v>263</v>
      </c>
      <c r="C40" s="46" t="s">
        <v>264</v>
      </c>
      <c r="D40" s="46" t="str">
        <f>"0,5986"</f>
        <v>0,5986</v>
      </c>
      <c r="E40" s="46" t="s">
        <v>16</v>
      </c>
      <c r="F40" s="46" t="s">
        <v>265</v>
      </c>
      <c r="G40" s="46" t="s">
        <v>245</v>
      </c>
      <c r="H40" s="46" t="s">
        <v>246</v>
      </c>
      <c r="I40" s="47" t="s">
        <v>266</v>
      </c>
      <c r="J40" s="47"/>
      <c r="K40" s="46">
        <v>170</v>
      </c>
      <c r="L40" s="46" t="str">
        <f>"108,7836"</f>
        <v>108,7836</v>
      </c>
      <c r="M40" s="46" t="s">
        <v>38</v>
      </c>
    </row>
    <row r="42" spans="1:12" ht="15">
      <c r="A42" s="62" t="s">
        <v>31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</row>
    <row r="43" spans="1:13" ht="12.75">
      <c r="A43" s="42" t="s">
        <v>267</v>
      </c>
      <c r="B43" s="42" t="s">
        <v>268</v>
      </c>
      <c r="C43" s="42" t="s">
        <v>269</v>
      </c>
      <c r="D43" s="42" t="str">
        <f>"0,5609"</f>
        <v>0,5609</v>
      </c>
      <c r="E43" s="42" t="s">
        <v>16</v>
      </c>
      <c r="F43" s="42" t="s">
        <v>17</v>
      </c>
      <c r="G43" s="43" t="s">
        <v>234</v>
      </c>
      <c r="H43" s="42" t="s">
        <v>234</v>
      </c>
      <c r="I43" s="42" t="s">
        <v>270</v>
      </c>
      <c r="J43" s="43"/>
      <c r="K43" s="42">
        <v>105</v>
      </c>
      <c r="L43" s="42" t="str">
        <f>"66,5508"</f>
        <v>66,5508</v>
      </c>
      <c r="M43" s="42" t="s">
        <v>22</v>
      </c>
    </row>
    <row r="44" spans="1:13" ht="12.75">
      <c r="A44" s="44" t="s">
        <v>271</v>
      </c>
      <c r="B44" s="44" t="s">
        <v>272</v>
      </c>
      <c r="C44" s="44" t="s">
        <v>273</v>
      </c>
      <c r="D44" s="44" t="str">
        <f>"0,5670"</f>
        <v>0,5670</v>
      </c>
      <c r="E44" s="44" t="s">
        <v>16</v>
      </c>
      <c r="F44" s="44" t="s">
        <v>274</v>
      </c>
      <c r="G44" s="44" t="s">
        <v>246</v>
      </c>
      <c r="H44" s="44" t="s">
        <v>275</v>
      </c>
      <c r="I44" s="44" t="s">
        <v>36</v>
      </c>
      <c r="J44" s="45" t="s">
        <v>20</v>
      </c>
      <c r="K44" s="44">
        <v>195</v>
      </c>
      <c r="L44" s="44" t="str">
        <f>"110,5747"</f>
        <v>110,5747</v>
      </c>
      <c r="M44" s="44" t="s">
        <v>276</v>
      </c>
    </row>
    <row r="45" spans="1:13" ht="12.75">
      <c r="A45" s="44" t="s">
        <v>277</v>
      </c>
      <c r="B45" s="44" t="s">
        <v>278</v>
      </c>
      <c r="C45" s="44" t="s">
        <v>279</v>
      </c>
      <c r="D45" s="44" t="str">
        <f>"0,5586"</f>
        <v>0,5586</v>
      </c>
      <c r="E45" s="44" t="s">
        <v>16</v>
      </c>
      <c r="F45" s="44" t="s">
        <v>17</v>
      </c>
      <c r="G45" s="44" t="s">
        <v>280</v>
      </c>
      <c r="H45" s="45" t="s">
        <v>26</v>
      </c>
      <c r="I45" s="45" t="s">
        <v>26</v>
      </c>
      <c r="J45" s="45"/>
      <c r="K45" s="44">
        <v>130</v>
      </c>
      <c r="L45" s="44" t="str">
        <f>"72,6180"</f>
        <v>72,6180</v>
      </c>
      <c r="M45" s="44" t="s">
        <v>22</v>
      </c>
    </row>
    <row r="46" spans="1:13" ht="12.75">
      <c r="A46" s="44" t="s">
        <v>281</v>
      </c>
      <c r="B46" s="44" t="s">
        <v>282</v>
      </c>
      <c r="C46" s="44" t="s">
        <v>283</v>
      </c>
      <c r="D46" s="44" t="str">
        <f>"0,5589"</f>
        <v>0,5589</v>
      </c>
      <c r="E46" s="44" t="s">
        <v>16</v>
      </c>
      <c r="F46" s="44" t="s">
        <v>17</v>
      </c>
      <c r="G46" s="45" t="s">
        <v>218</v>
      </c>
      <c r="H46" s="44" t="s">
        <v>220</v>
      </c>
      <c r="I46" s="45" t="s">
        <v>284</v>
      </c>
      <c r="J46" s="45"/>
      <c r="K46" s="44">
        <v>115</v>
      </c>
      <c r="L46" s="44" t="str">
        <f>"64,2735"</f>
        <v>64,2735</v>
      </c>
      <c r="M46" s="44" t="s">
        <v>30</v>
      </c>
    </row>
    <row r="47" spans="1:13" ht="12.75">
      <c r="A47" s="46" t="s">
        <v>285</v>
      </c>
      <c r="B47" s="46" t="s">
        <v>286</v>
      </c>
      <c r="C47" s="46" t="s">
        <v>287</v>
      </c>
      <c r="D47" s="46" t="str">
        <f>"0,5744"</f>
        <v>0,5744</v>
      </c>
      <c r="E47" s="46" t="s">
        <v>16</v>
      </c>
      <c r="F47" s="46" t="s">
        <v>17</v>
      </c>
      <c r="G47" s="46" t="s">
        <v>288</v>
      </c>
      <c r="H47" s="46" t="s">
        <v>289</v>
      </c>
      <c r="I47" s="47" t="s">
        <v>225</v>
      </c>
      <c r="J47" s="47"/>
      <c r="K47" s="46">
        <v>92.5</v>
      </c>
      <c r="L47" s="46" t="str">
        <f>"110,8865"</f>
        <v>110,8865</v>
      </c>
      <c r="M47" s="46" t="s">
        <v>22</v>
      </c>
    </row>
    <row r="49" spans="1:12" ht="15">
      <c r="A49" s="62" t="s">
        <v>61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</row>
    <row r="50" spans="1:13" ht="12.75">
      <c r="A50" s="42" t="s">
        <v>290</v>
      </c>
      <c r="B50" s="42" t="s">
        <v>291</v>
      </c>
      <c r="C50" s="42" t="s">
        <v>292</v>
      </c>
      <c r="D50" s="42" t="str">
        <f>"0,5297"</f>
        <v>0,5297</v>
      </c>
      <c r="E50" s="42" t="s">
        <v>16</v>
      </c>
      <c r="F50" s="42" t="s">
        <v>35</v>
      </c>
      <c r="G50" s="42" t="s">
        <v>36</v>
      </c>
      <c r="H50" s="42" t="s">
        <v>51</v>
      </c>
      <c r="I50" s="42" t="s">
        <v>293</v>
      </c>
      <c r="J50" s="43"/>
      <c r="K50" s="42">
        <v>207.5</v>
      </c>
      <c r="L50" s="42" t="str">
        <f>"109,9231"</f>
        <v>109,9231</v>
      </c>
      <c r="M50" s="42" t="s">
        <v>38</v>
      </c>
    </row>
    <row r="51" spans="1:13" ht="12.75">
      <c r="A51" s="46" t="s">
        <v>294</v>
      </c>
      <c r="B51" s="46" t="s">
        <v>295</v>
      </c>
      <c r="C51" s="46" t="s">
        <v>296</v>
      </c>
      <c r="D51" s="46" t="str">
        <f>"0,5339"</f>
        <v>0,5339</v>
      </c>
      <c r="E51" s="46" t="s">
        <v>16</v>
      </c>
      <c r="F51" s="46" t="s">
        <v>35</v>
      </c>
      <c r="G51" s="46" t="s">
        <v>266</v>
      </c>
      <c r="H51" s="46" t="s">
        <v>106</v>
      </c>
      <c r="I51" s="47" t="s">
        <v>43</v>
      </c>
      <c r="J51" s="47"/>
      <c r="K51" s="46">
        <v>185</v>
      </c>
      <c r="L51" s="46" t="str">
        <f>"98,7807"</f>
        <v>98,7807</v>
      </c>
      <c r="M51" s="46" t="s">
        <v>38</v>
      </c>
    </row>
    <row r="53" ht="15">
      <c r="E53" s="34" t="s">
        <v>73</v>
      </c>
    </row>
    <row r="54" ht="15">
      <c r="E54" s="34" t="s">
        <v>74</v>
      </c>
    </row>
    <row r="55" ht="15">
      <c r="E55" s="34" t="s">
        <v>75</v>
      </c>
    </row>
    <row r="56" ht="15">
      <c r="E56" s="34" t="s">
        <v>76</v>
      </c>
    </row>
    <row r="57" ht="15">
      <c r="E57" s="34" t="s">
        <v>76</v>
      </c>
    </row>
    <row r="58" ht="15">
      <c r="E58" s="34" t="s">
        <v>77</v>
      </c>
    </row>
    <row r="59" ht="15">
      <c r="E59" s="34"/>
    </row>
    <row r="61" spans="1:2" ht="18">
      <c r="A61" s="35" t="s">
        <v>78</v>
      </c>
      <c r="B61" s="35"/>
    </row>
    <row r="62" spans="1:2" ht="15">
      <c r="A62" s="36" t="s">
        <v>297</v>
      </c>
      <c r="B62" s="36"/>
    </row>
    <row r="63" spans="1:2" ht="14.25">
      <c r="A63" s="38"/>
      <c r="B63" s="39" t="s">
        <v>298</v>
      </c>
    </row>
    <row r="64" spans="1:5" ht="15">
      <c r="A64" s="40" t="s">
        <v>81</v>
      </c>
      <c r="B64" s="40" t="s">
        <v>82</v>
      </c>
      <c r="C64" s="40" t="s">
        <v>83</v>
      </c>
      <c r="D64" s="40" t="s">
        <v>84</v>
      </c>
      <c r="E64" s="40" t="s">
        <v>85</v>
      </c>
    </row>
    <row r="65" spans="1:5" ht="12.75">
      <c r="A65" s="37" t="s">
        <v>167</v>
      </c>
      <c r="B65" s="31" t="s">
        <v>299</v>
      </c>
      <c r="C65" s="31" t="s">
        <v>300</v>
      </c>
      <c r="D65" s="31" t="s">
        <v>171</v>
      </c>
      <c r="E65" s="41" t="s">
        <v>301</v>
      </c>
    </row>
    <row r="67" spans="1:2" ht="14.25">
      <c r="A67" s="38"/>
      <c r="B67" s="39" t="s">
        <v>80</v>
      </c>
    </row>
    <row r="68" spans="1:5" ht="15">
      <c r="A68" s="40" t="s">
        <v>81</v>
      </c>
      <c r="B68" s="40" t="s">
        <v>82</v>
      </c>
      <c r="C68" s="40" t="s">
        <v>83</v>
      </c>
      <c r="D68" s="40" t="s">
        <v>84</v>
      </c>
      <c r="E68" s="40" t="s">
        <v>85</v>
      </c>
    </row>
    <row r="69" spans="1:5" ht="12.75">
      <c r="A69" s="37" t="s">
        <v>183</v>
      </c>
      <c r="B69" s="31" t="s">
        <v>80</v>
      </c>
      <c r="C69" s="31" t="s">
        <v>302</v>
      </c>
      <c r="D69" s="31" t="s">
        <v>188</v>
      </c>
      <c r="E69" s="41" t="s">
        <v>303</v>
      </c>
    </row>
    <row r="70" spans="1:5" ht="12.75">
      <c r="A70" s="37" t="s">
        <v>175</v>
      </c>
      <c r="B70" s="31" t="s">
        <v>80</v>
      </c>
      <c r="C70" s="31" t="s">
        <v>304</v>
      </c>
      <c r="D70" s="31" t="s">
        <v>180</v>
      </c>
      <c r="E70" s="41" t="s">
        <v>305</v>
      </c>
    </row>
    <row r="71" spans="1:5" ht="12.75">
      <c r="A71" s="37" t="s">
        <v>189</v>
      </c>
      <c r="B71" s="31" t="s">
        <v>80</v>
      </c>
      <c r="C71" s="31" t="s">
        <v>302</v>
      </c>
      <c r="D71" s="31" t="s">
        <v>178</v>
      </c>
      <c r="E71" s="41" t="s">
        <v>306</v>
      </c>
    </row>
    <row r="72" spans="1:5" ht="12.75">
      <c r="A72" s="37" t="s">
        <v>193</v>
      </c>
      <c r="B72" s="31" t="s">
        <v>80</v>
      </c>
      <c r="C72" s="31" t="s">
        <v>302</v>
      </c>
      <c r="D72" s="31" t="s">
        <v>197</v>
      </c>
      <c r="E72" s="41" t="s">
        <v>307</v>
      </c>
    </row>
    <row r="73" spans="1:5" ht="12.75">
      <c r="A73" s="37" t="s">
        <v>199</v>
      </c>
      <c r="B73" s="31" t="s">
        <v>80</v>
      </c>
      <c r="C73" s="31" t="s">
        <v>308</v>
      </c>
      <c r="D73" s="31" t="s">
        <v>197</v>
      </c>
      <c r="E73" s="41" t="s">
        <v>309</v>
      </c>
    </row>
    <row r="76" spans="1:2" ht="15">
      <c r="A76" s="36" t="s">
        <v>79</v>
      </c>
      <c r="B76" s="36"/>
    </row>
    <row r="77" spans="1:2" ht="14.25">
      <c r="A77" s="38"/>
      <c r="B77" s="39" t="s">
        <v>298</v>
      </c>
    </row>
    <row r="78" spans="1:5" ht="15">
      <c r="A78" s="40" t="s">
        <v>81</v>
      </c>
      <c r="B78" s="40" t="s">
        <v>82</v>
      </c>
      <c r="C78" s="40" t="s">
        <v>83</v>
      </c>
      <c r="D78" s="40" t="s">
        <v>84</v>
      </c>
      <c r="E78" s="40" t="s">
        <v>85</v>
      </c>
    </row>
    <row r="79" spans="1:5" ht="12.75">
      <c r="A79" s="37" t="s">
        <v>214</v>
      </c>
      <c r="B79" s="31" t="s">
        <v>310</v>
      </c>
      <c r="C79" s="31" t="s">
        <v>302</v>
      </c>
      <c r="D79" s="31" t="s">
        <v>220</v>
      </c>
      <c r="E79" s="41" t="s">
        <v>311</v>
      </c>
    </row>
    <row r="80" spans="1:5" ht="12.75">
      <c r="A80" s="37" t="s">
        <v>230</v>
      </c>
      <c r="B80" s="31" t="s">
        <v>312</v>
      </c>
      <c r="C80" s="31" t="s">
        <v>308</v>
      </c>
      <c r="D80" s="31" t="s">
        <v>233</v>
      </c>
      <c r="E80" s="41" t="s">
        <v>313</v>
      </c>
    </row>
    <row r="81" spans="1:5" ht="12.75">
      <c r="A81" s="37" t="s">
        <v>206</v>
      </c>
      <c r="B81" s="31" t="s">
        <v>299</v>
      </c>
      <c r="C81" s="31" t="s">
        <v>302</v>
      </c>
      <c r="D81" s="31" t="s">
        <v>188</v>
      </c>
      <c r="E81" s="41" t="s">
        <v>314</v>
      </c>
    </row>
    <row r="82" spans="1:5" ht="12.75">
      <c r="A82" s="37" t="s">
        <v>267</v>
      </c>
      <c r="B82" s="31" t="s">
        <v>312</v>
      </c>
      <c r="C82" s="31" t="s">
        <v>90</v>
      </c>
      <c r="D82" s="31" t="s">
        <v>270</v>
      </c>
      <c r="E82" s="41" t="s">
        <v>315</v>
      </c>
    </row>
    <row r="83" spans="1:5" ht="12.75">
      <c r="A83" s="37" t="s">
        <v>209</v>
      </c>
      <c r="B83" s="31" t="s">
        <v>299</v>
      </c>
      <c r="C83" s="31" t="s">
        <v>302</v>
      </c>
      <c r="D83" s="31" t="s">
        <v>213</v>
      </c>
      <c r="E83" s="41" t="s">
        <v>316</v>
      </c>
    </row>
    <row r="84" spans="1:5" ht="12.75">
      <c r="A84" s="37" t="s">
        <v>226</v>
      </c>
      <c r="B84" s="31" t="s">
        <v>299</v>
      </c>
      <c r="C84" s="31" t="s">
        <v>308</v>
      </c>
      <c r="D84" s="31" t="s">
        <v>229</v>
      </c>
      <c r="E84" s="41" t="s">
        <v>317</v>
      </c>
    </row>
    <row r="86" spans="1:2" ht="14.25">
      <c r="A86" s="38"/>
      <c r="B86" s="39" t="s">
        <v>318</v>
      </c>
    </row>
    <row r="87" spans="1:5" ht="15">
      <c r="A87" s="40" t="s">
        <v>81</v>
      </c>
      <c r="B87" s="40" t="s">
        <v>82</v>
      </c>
      <c r="C87" s="40" t="s">
        <v>83</v>
      </c>
      <c r="D87" s="40" t="s">
        <v>84</v>
      </c>
      <c r="E87" s="40" t="s">
        <v>85</v>
      </c>
    </row>
    <row r="88" spans="1:5" ht="12.75">
      <c r="A88" s="37" t="s">
        <v>271</v>
      </c>
      <c r="B88" s="31" t="s">
        <v>319</v>
      </c>
      <c r="C88" s="31" t="s">
        <v>90</v>
      </c>
      <c r="D88" s="31" t="s">
        <v>36</v>
      </c>
      <c r="E88" s="41" t="s">
        <v>320</v>
      </c>
    </row>
    <row r="89" spans="1:5" ht="12.75">
      <c r="A89" s="37" t="s">
        <v>236</v>
      </c>
      <c r="B89" s="31" t="s">
        <v>319</v>
      </c>
      <c r="C89" s="31" t="s">
        <v>321</v>
      </c>
      <c r="D89" s="31" t="s">
        <v>239</v>
      </c>
      <c r="E89" s="41" t="s">
        <v>322</v>
      </c>
    </row>
    <row r="91" spans="1:2" ht="14.25">
      <c r="A91" s="38"/>
      <c r="B91" s="39" t="s">
        <v>80</v>
      </c>
    </row>
    <row r="92" spans="1:5" ht="15">
      <c r="A92" s="40" t="s">
        <v>81</v>
      </c>
      <c r="B92" s="40" t="s">
        <v>82</v>
      </c>
      <c r="C92" s="40" t="s">
        <v>83</v>
      </c>
      <c r="D92" s="40" t="s">
        <v>84</v>
      </c>
      <c r="E92" s="40" t="s">
        <v>85</v>
      </c>
    </row>
    <row r="93" spans="1:5" ht="12.75">
      <c r="A93" s="37" t="s">
        <v>290</v>
      </c>
      <c r="B93" s="31" t="s">
        <v>80</v>
      </c>
      <c r="C93" s="31" t="s">
        <v>93</v>
      </c>
      <c r="D93" s="31" t="s">
        <v>293</v>
      </c>
      <c r="E93" s="41" t="s">
        <v>323</v>
      </c>
    </row>
    <row r="94" spans="1:5" ht="12.75">
      <c r="A94" s="37" t="s">
        <v>241</v>
      </c>
      <c r="B94" s="31" t="s">
        <v>80</v>
      </c>
      <c r="C94" s="31" t="s">
        <v>321</v>
      </c>
      <c r="D94" s="31" t="s">
        <v>245</v>
      </c>
      <c r="E94" s="41" t="s">
        <v>324</v>
      </c>
    </row>
    <row r="95" spans="1:5" ht="12.75">
      <c r="A95" s="37" t="s">
        <v>294</v>
      </c>
      <c r="B95" s="31" t="s">
        <v>80</v>
      </c>
      <c r="C95" s="31" t="s">
        <v>93</v>
      </c>
      <c r="D95" s="31" t="s">
        <v>106</v>
      </c>
      <c r="E95" s="41" t="s">
        <v>325</v>
      </c>
    </row>
    <row r="96" spans="1:5" ht="12.75">
      <c r="A96" s="37" t="s">
        <v>247</v>
      </c>
      <c r="B96" s="31" t="s">
        <v>80</v>
      </c>
      <c r="C96" s="31" t="s">
        <v>321</v>
      </c>
      <c r="D96" s="31" t="s">
        <v>251</v>
      </c>
      <c r="E96" s="41" t="s">
        <v>326</v>
      </c>
    </row>
    <row r="97" spans="1:5" ht="12.75">
      <c r="A97" s="37" t="s">
        <v>277</v>
      </c>
      <c r="B97" s="31" t="s">
        <v>80</v>
      </c>
      <c r="C97" s="31" t="s">
        <v>90</v>
      </c>
      <c r="D97" s="31" t="s">
        <v>280</v>
      </c>
      <c r="E97" s="41" t="s">
        <v>327</v>
      </c>
    </row>
    <row r="98" spans="1:5" ht="12.75">
      <c r="A98" s="37" t="s">
        <v>221</v>
      </c>
      <c r="B98" s="31" t="s">
        <v>80</v>
      </c>
      <c r="C98" s="31" t="s">
        <v>302</v>
      </c>
      <c r="D98" s="31" t="s">
        <v>224</v>
      </c>
      <c r="E98" s="41" t="s">
        <v>328</v>
      </c>
    </row>
    <row r="99" spans="1:5" ht="12.75">
      <c r="A99" s="37" t="s">
        <v>281</v>
      </c>
      <c r="B99" s="31" t="s">
        <v>80</v>
      </c>
      <c r="C99" s="31" t="s">
        <v>90</v>
      </c>
      <c r="D99" s="31" t="s">
        <v>220</v>
      </c>
      <c r="E99" s="41" t="s">
        <v>329</v>
      </c>
    </row>
    <row r="100" spans="1:5" ht="12.75">
      <c r="A100" s="37" t="s">
        <v>254</v>
      </c>
      <c r="B100" s="31" t="s">
        <v>80</v>
      </c>
      <c r="C100" s="31" t="s">
        <v>88</v>
      </c>
      <c r="D100" s="31" t="s">
        <v>225</v>
      </c>
      <c r="E100" s="41" t="s">
        <v>330</v>
      </c>
    </row>
    <row r="102" spans="1:2" ht="14.25">
      <c r="A102" s="38"/>
      <c r="B102" s="39" t="s">
        <v>99</v>
      </c>
    </row>
    <row r="103" spans="1:5" ht="15">
      <c r="A103" s="40" t="s">
        <v>81</v>
      </c>
      <c r="B103" s="40" t="s">
        <v>82</v>
      </c>
      <c r="C103" s="40" t="s">
        <v>83</v>
      </c>
      <c r="D103" s="40" t="s">
        <v>84</v>
      </c>
      <c r="E103" s="40" t="s">
        <v>85</v>
      </c>
    </row>
    <row r="104" spans="1:5" ht="12.75">
      <c r="A104" s="37" t="s">
        <v>285</v>
      </c>
      <c r="B104" s="31" t="s">
        <v>331</v>
      </c>
      <c r="C104" s="31" t="s">
        <v>90</v>
      </c>
      <c r="D104" s="31" t="s">
        <v>289</v>
      </c>
      <c r="E104" s="41" t="s">
        <v>332</v>
      </c>
    </row>
    <row r="105" spans="1:5" ht="12.75">
      <c r="A105" s="37" t="s">
        <v>262</v>
      </c>
      <c r="B105" s="31" t="s">
        <v>333</v>
      </c>
      <c r="C105" s="31" t="s">
        <v>88</v>
      </c>
      <c r="D105" s="31" t="s">
        <v>246</v>
      </c>
      <c r="E105" s="41" t="s">
        <v>334</v>
      </c>
    </row>
  </sheetData>
  <sheetProtection/>
  <mergeCells count="22">
    <mergeCell ref="A32:L32"/>
    <mergeCell ref="A37:L37"/>
    <mergeCell ref="M3:M4"/>
    <mergeCell ref="A5:L5"/>
    <mergeCell ref="A8:L8"/>
    <mergeCell ref="A11:L11"/>
    <mergeCell ref="A42:L42"/>
    <mergeCell ref="A49:L49"/>
    <mergeCell ref="A16:L16"/>
    <mergeCell ref="A19:L19"/>
    <mergeCell ref="A22:L22"/>
    <mergeCell ref="A28:L2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A1" sqref="A1:M2"/>
    </sheetView>
  </sheetViews>
  <sheetFormatPr defaultColWidth="9.00390625" defaultRowHeight="12.75"/>
  <cols>
    <col min="1" max="1" width="24.75390625" style="31" bestFit="1" customWidth="1"/>
    <col min="2" max="2" width="20.875" style="31" bestFit="1" customWidth="1"/>
    <col min="3" max="3" width="10.125" style="31" bestFit="1" customWidth="1"/>
    <col min="4" max="4" width="8.75390625" style="31" bestFit="1" customWidth="1"/>
    <col min="5" max="5" width="21.75390625" style="31" bestFit="1" customWidth="1"/>
    <col min="6" max="6" width="34.25390625" style="31" bestFit="1" customWidth="1"/>
    <col min="7" max="9" width="5.625" style="31" bestFit="1" customWidth="1"/>
    <col min="10" max="10" width="4.25390625" style="31" bestFit="1" customWidth="1"/>
    <col min="11" max="11" width="7.75390625" style="31" bestFit="1" customWidth="1"/>
    <col min="12" max="12" width="8.625" style="31" bestFit="1" customWidth="1"/>
    <col min="13" max="13" width="15.625" style="31" bestFit="1" customWidth="1"/>
  </cols>
  <sheetData>
    <row r="1" spans="1:13" s="1" customFormat="1" ht="15" customHeight="1">
      <c r="A1" s="52" t="s">
        <v>116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1" customFormat="1" ht="66" customHeight="1" thickBo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2" customFormat="1" ht="12.75" customHeight="1">
      <c r="A3" s="58" t="s">
        <v>0</v>
      </c>
      <c r="B3" s="60" t="s">
        <v>9</v>
      </c>
      <c r="C3" s="48" t="s">
        <v>3</v>
      </c>
      <c r="D3" s="48" t="s">
        <v>11</v>
      </c>
      <c r="E3" s="48" t="s">
        <v>6</v>
      </c>
      <c r="F3" s="48" t="s">
        <v>8</v>
      </c>
      <c r="G3" s="48" t="s">
        <v>1</v>
      </c>
      <c r="H3" s="48"/>
      <c r="I3" s="48"/>
      <c r="J3" s="48"/>
      <c r="K3" s="48" t="s">
        <v>2</v>
      </c>
      <c r="L3" s="48" t="s">
        <v>5</v>
      </c>
      <c r="M3" s="50" t="s">
        <v>4</v>
      </c>
    </row>
    <row r="4" spans="1:13" s="2" customFormat="1" ht="21" customHeight="1" thickBot="1">
      <c r="A4" s="59"/>
      <c r="B4" s="49"/>
      <c r="C4" s="49"/>
      <c r="D4" s="49"/>
      <c r="E4" s="49"/>
      <c r="F4" s="49"/>
      <c r="G4" s="3">
        <v>1</v>
      </c>
      <c r="H4" s="3">
        <v>2</v>
      </c>
      <c r="I4" s="3">
        <v>3</v>
      </c>
      <c r="J4" s="3" t="s">
        <v>7</v>
      </c>
      <c r="K4" s="49"/>
      <c r="L4" s="49"/>
      <c r="M4" s="51"/>
    </row>
    <row r="5" spans="1:12" ht="15">
      <c r="A5" s="61" t="s">
        <v>47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3" ht="12.75">
      <c r="A6" s="42" t="s">
        <v>117</v>
      </c>
      <c r="B6" s="42" t="s">
        <v>118</v>
      </c>
      <c r="C6" s="42" t="s">
        <v>119</v>
      </c>
      <c r="D6" s="42" t="str">
        <f>"0,5447"</f>
        <v>0,5447</v>
      </c>
      <c r="E6" s="42" t="s">
        <v>16</v>
      </c>
      <c r="F6" s="42" t="s">
        <v>120</v>
      </c>
      <c r="G6" s="42" t="s">
        <v>121</v>
      </c>
      <c r="H6" s="42" t="s">
        <v>122</v>
      </c>
      <c r="I6" s="43" t="s">
        <v>123</v>
      </c>
      <c r="J6" s="43"/>
      <c r="K6" s="42">
        <v>290</v>
      </c>
      <c r="L6" s="42" t="str">
        <f>"157,9630"</f>
        <v>157,9630</v>
      </c>
      <c r="M6" s="42" t="s">
        <v>124</v>
      </c>
    </row>
    <row r="7" spans="1:13" ht="12.75">
      <c r="A7" s="44" t="s">
        <v>125</v>
      </c>
      <c r="B7" s="44" t="s">
        <v>126</v>
      </c>
      <c r="C7" s="44" t="s">
        <v>127</v>
      </c>
      <c r="D7" s="44" t="str">
        <f>"0,5372"</f>
        <v>0,5372</v>
      </c>
      <c r="E7" s="44" t="s">
        <v>16</v>
      </c>
      <c r="F7" s="44" t="s">
        <v>113</v>
      </c>
      <c r="G7" s="44" t="s">
        <v>128</v>
      </c>
      <c r="H7" s="44" t="s">
        <v>129</v>
      </c>
      <c r="I7" s="44" t="s">
        <v>130</v>
      </c>
      <c r="J7" s="45"/>
      <c r="K7" s="44">
        <v>275</v>
      </c>
      <c r="L7" s="44" t="str">
        <f>"147,7300"</f>
        <v>147,7300</v>
      </c>
      <c r="M7" s="44" t="s">
        <v>38</v>
      </c>
    </row>
    <row r="8" spans="1:13" ht="12.75">
      <c r="A8" s="46" t="s">
        <v>131</v>
      </c>
      <c r="B8" s="46" t="s">
        <v>132</v>
      </c>
      <c r="C8" s="46" t="s">
        <v>133</v>
      </c>
      <c r="D8" s="46" t="str">
        <f>"0,5405"</f>
        <v>0,5405</v>
      </c>
      <c r="E8" s="46" t="s">
        <v>16</v>
      </c>
      <c r="F8" s="46" t="s">
        <v>17</v>
      </c>
      <c r="G8" s="46" t="s">
        <v>128</v>
      </c>
      <c r="H8" s="47" t="s">
        <v>134</v>
      </c>
      <c r="I8" s="47" t="s">
        <v>135</v>
      </c>
      <c r="J8" s="47"/>
      <c r="K8" s="46">
        <v>260</v>
      </c>
      <c r="L8" s="46" t="str">
        <f>"140,5300"</f>
        <v>140,5300</v>
      </c>
      <c r="M8" s="46" t="s">
        <v>136</v>
      </c>
    </row>
    <row r="10" spans="1:12" ht="15">
      <c r="A10" s="62" t="s">
        <v>66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1:13" ht="12.75">
      <c r="A11" s="42" t="s">
        <v>137</v>
      </c>
      <c r="B11" s="42" t="s">
        <v>138</v>
      </c>
      <c r="C11" s="42" t="s">
        <v>139</v>
      </c>
      <c r="D11" s="42" t="str">
        <f>"0,5163"</f>
        <v>0,5163</v>
      </c>
      <c r="E11" s="42" t="s">
        <v>16</v>
      </c>
      <c r="F11" s="42" t="s">
        <v>35</v>
      </c>
      <c r="G11" s="42" t="s">
        <v>140</v>
      </c>
      <c r="H11" s="42" t="s">
        <v>141</v>
      </c>
      <c r="I11" s="42" t="s">
        <v>142</v>
      </c>
      <c r="J11" s="43"/>
      <c r="K11" s="42">
        <v>430.5</v>
      </c>
      <c r="L11" s="42" t="str">
        <f>"222,2499"</f>
        <v>222,2499</v>
      </c>
      <c r="M11" s="42" t="s">
        <v>38</v>
      </c>
    </row>
    <row r="12" spans="1:13" ht="12.75">
      <c r="A12" s="44" t="s">
        <v>143</v>
      </c>
      <c r="B12" s="44" t="s">
        <v>144</v>
      </c>
      <c r="C12" s="44" t="s">
        <v>145</v>
      </c>
      <c r="D12" s="44" t="str">
        <f>"0,5204"</f>
        <v>0,5204</v>
      </c>
      <c r="E12" s="44" t="s">
        <v>16</v>
      </c>
      <c r="F12" s="44" t="s">
        <v>146</v>
      </c>
      <c r="G12" s="44" t="s">
        <v>147</v>
      </c>
      <c r="H12" s="44" t="s">
        <v>148</v>
      </c>
      <c r="I12" s="45" t="s">
        <v>149</v>
      </c>
      <c r="J12" s="45"/>
      <c r="K12" s="44">
        <v>335</v>
      </c>
      <c r="L12" s="44" t="str">
        <f>"174,3340"</f>
        <v>174,3340</v>
      </c>
      <c r="M12" s="44" t="s">
        <v>38</v>
      </c>
    </row>
    <row r="13" spans="1:13" ht="12.75">
      <c r="A13" s="44" t="s">
        <v>150</v>
      </c>
      <c r="B13" s="44" t="s">
        <v>151</v>
      </c>
      <c r="C13" s="44" t="s">
        <v>152</v>
      </c>
      <c r="D13" s="44" t="str">
        <f>"0,5198"</f>
        <v>0,5198</v>
      </c>
      <c r="E13" s="44" t="s">
        <v>16</v>
      </c>
      <c r="F13" s="44" t="s">
        <v>153</v>
      </c>
      <c r="G13" s="44" t="s">
        <v>123</v>
      </c>
      <c r="H13" s="44" t="s">
        <v>154</v>
      </c>
      <c r="I13" s="45" t="s">
        <v>155</v>
      </c>
      <c r="J13" s="45"/>
      <c r="K13" s="44">
        <v>315</v>
      </c>
      <c r="L13" s="44" t="str">
        <f>"163,7370"</f>
        <v>163,7370</v>
      </c>
      <c r="M13" s="44" t="s">
        <v>38</v>
      </c>
    </row>
    <row r="14" spans="1:13" ht="12.75">
      <c r="A14" s="46" t="s">
        <v>67</v>
      </c>
      <c r="B14" s="46" t="s">
        <v>68</v>
      </c>
      <c r="C14" s="46" t="s">
        <v>69</v>
      </c>
      <c r="D14" s="46" t="str">
        <f>"0,5178"</f>
        <v>0,5178</v>
      </c>
      <c r="E14" s="46" t="s">
        <v>16</v>
      </c>
      <c r="F14" s="46" t="s">
        <v>70</v>
      </c>
      <c r="G14" s="47" t="s">
        <v>156</v>
      </c>
      <c r="H14" s="46" t="s">
        <v>156</v>
      </c>
      <c r="I14" s="47" t="s">
        <v>157</v>
      </c>
      <c r="J14" s="47"/>
      <c r="K14" s="46">
        <v>240</v>
      </c>
      <c r="L14" s="46" t="str">
        <f>"124,2624"</f>
        <v>124,2624</v>
      </c>
      <c r="M14" s="46" t="s">
        <v>38</v>
      </c>
    </row>
    <row r="16" ht="15">
      <c r="E16" s="34" t="s">
        <v>73</v>
      </c>
    </row>
    <row r="17" ht="15">
      <c r="E17" s="34" t="s">
        <v>74</v>
      </c>
    </row>
    <row r="18" ht="15">
      <c r="E18" s="34" t="s">
        <v>75</v>
      </c>
    </row>
    <row r="19" ht="15">
      <c r="E19" s="34" t="s">
        <v>76</v>
      </c>
    </row>
    <row r="20" ht="15">
      <c r="E20" s="34" t="s">
        <v>76</v>
      </c>
    </row>
    <row r="21" ht="15">
      <c r="E21" s="34" t="s">
        <v>77</v>
      </c>
    </row>
    <row r="22" ht="15">
      <c r="E22" s="34"/>
    </row>
    <row r="24" spans="1:2" ht="18">
      <c r="A24" s="35" t="s">
        <v>78</v>
      </c>
      <c r="B24" s="35"/>
    </row>
    <row r="25" spans="1:2" ht="15">
      <c r="A25" s="36" t="s">
        <v>79</v>
      </c>
      <c r="B25" s="36"/>
    </row>
    <row r="26" spans="1:2" ht="14.25">
      <c r="A26" s="38"/>
      <c r="B26" s="39" t="s">
        <v>80</v>
      </c>
    </row>
    <row r="27" spans="1:5" ht="15">
      <c r="A27" s="40" t="s">
        <v>81</v>
      </c>
      <c r="B27" s="40" t="s">
        <v>82</v>
      </c>
      <c r="C27" s="40" t="s">
        <v>83</v>
      </c>
      <c r="D27" s="40" t="s">
        <v>84</v>
      </c>
      <c r="E27" s="40" t="s">
        <v>85</v>
      </c>
    </row>
    <row r="28" spans="1:5" ht="12.75">
      <c r="A28" s="37" t="s">
        <v>137</v>
      </c>
      <c r="B28" s="31" t="s">
        <v>80</v>
      </c>
      <c r="C28" s="31" t="s">
        <v>95</v>
      </c>
      <c r="D28" s="31" t="s">
        <v>142</v>
      </c>
      <c r="E28" s="41" t="s">
        <v>158</v>
      </c>
    </row>
    <row r="29" spans="1:5" ht="12.75">
      <c r="A29" s="37" t="s">
        <v>143</v>
      </c>
      <c r="B29" s="31" t="s">
        <v>80</v>
      </c>
      <c r="C29" s="31" t="s">
        <v>95</v>
      </c>
      <c r="D29" s="31" t="s">
        <v>148</v>
      </c>
      <c r="E29" s="41" t="s">
        <v>159</v>
      </c>
    </row>
    <row r="30" spans="1:5" ht="12.75">
      <c r="A30" s="37" t="s">
        <v>150</v>
      </c>
      <c r="B30" s="31" t="s">
        <v>80</v>
      </c>
      <c r="C30" s="31" t="s">
        <v>95</v>
      </c>
      <c r="D30" s="31" t="s">
        <v>154</v>
      </c>
      <c r="E30" s="41" t="s">
        <v>160</v>
      </c>
    </row>
    <row r="31" spans="1:5" ht="12.75">
      <c r="A31" s="37" t="s">
        <v>117</v>
      </c>
      <c r="B31" s="31" t="s">
        <v>80</v>
      </c>
      <c r="C31" s="31" t="s">
        <v>86</v>
      </c>
      <c r="D31" s="31" t="s">
        <v>122</v>
      </c>
      <c r="E31" s="41" t="s">
        <v>161</v>
      </c>
    </row>
    <row r="32" spans="1:5" ht="12.75">
      <c r="A32" s="37" t="s">
        <v>125</v>
      </c>
      <c r="B32" s="31" t="s">
        <v>80</v>
      </c>
      <c r="C32" s="31" t="s">
        <v>86</v>
      </c>
      <c r="D32" s="31" t="s">
        <v>130</v>
      </c>
      <c r="E32" s="41" t="s">
        <v>162</v>
      </c>
    </row>
    <row r="33" spans="1:5" ht="12.75">
      <c r="A33" s="37" t="s">
        <v>131</v>
      </c>
      <c r="B33" s="31" t="s">
        <v>80</v>
      </c>
      <c r="C33" s="31" t="s">
        <v>86</v>
      </c>
      <c r="D33" s="31" t="s">
        <v>128</v>
      </c>
      <c r="E33" s="41" t="s">
        <v>163</v>
      </c>
    </row>
    <row r="34" spans="1:5" ht="12.75">
      <c r="A34" s="37" t="s">
        <v>67</v>
      </c>
      <c r="B34" s="31" t="s">
        <v>80</v>
      </c>
      <c r="C34" s="31" t="s">
        <v>95</v>
      </c>
      <c r="D34" s="31" t="s">
        <v>156</v>
      </c>
      <c r="E34" s="41" t="s">
        <v>164</v>
      </c>
    </row>
  </sheetData>
  <sheetProtection/>
  <mergeCells count="13">
    <mergeCell ref="A5:L5"/>
    <mergeCell ref="A10:L10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1" sqref="A1:IV4"/>
    </sheetView>
  </sheetViews>
  <sheetFormatPr defaultColWidth="9.00390625" defaultRowHeight="12.75"/>
  <cols>
    <col min="1" max="1" width="24.75390625" style="31" bestFit="1" customWidth="1"/>
    <col min="2" max="2" width="26.625" style="31" bestFit="1" customWidth="1"/>
    <col min="3" max="3" width="10.125" style="31" bestFit="1" customWidth="1"/>
    <col min="4" max="4" width="8.75390625" style="31" bestFit="1" customWidth="1"/>
    <col min="5" max="5" width="21.75390625" style="31" bestFit="1" customWidth="1"/>
    <col min="6" max="6" width="28.75390625" style="31" bestFit="1" customWidth="1"/>
    <col min="7" max="9" width="5.625" style="31" bestFit="1" customWidth="1"/>
    <col min="10" max="10" width="4.25390625" style="31" bestFit="1" customWidth="1"/>
    <col min="11" max="11" width="7.75390625" style="31" bestFit="1" customWidth="1"/>
    <col min="12" max="12" width="8.625" style="31" bestFit="1" customWidth="1"/>
    <col min="13" max="13" width="11.75390625" style="31" bestFit="1" customWidth="1"/>
  </cols>
  <sheetData>
    <row r="1" spans="1:13" s="1" customFormat="1" ht="15" customHeight="1">
      <c r="A1" s="52" t="s">
        <v>102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s="1" customFormat="1" ht="66" customHeight="1" thickBo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2" customFormat="1" ht="12.75" customHeight="1">
      <c r="A3" s="58" t="s">
        <v>0</v>
      </c>
      <c r="B3" s="60" t="s">
        <v>9</v>
      </c>
      <c r="C3" s="48" t="s">
        <v>3</v>
      </c>
      <c r="D3" s="48" t="s">
        <v>11</v>
      </c>
      <c r="E3" s="48" t="s">
        <v>6</v>
      </c>
      <c r="F3" s="48" t="s">
        <v>8</v>
      </c>
      <c r="G3" s="48" t="s">
        <v>1</v>
      </c>
      <c r="H3" s="48"/>
      <c r="I3" s="48"/>
      <c r="J3" s="48"/>
      <c r="K3" s="48" t="s">
        <v>2</v>
      </c>
      <c r="L3" s="48" t="s">
        <v>5</v>
      </c>
      <c r="M3" s="50" t="s">
        <v>4</v>
      </c>
    </row>
    <row r="4" spans="1:13" s="2" customFormat="1" ht="21" customHeight="1" thickBot="1">
      <c r="A4" s="59"/>
      <c r="B4" s="49"/>
      <c r="C4" s="49"/>
      <c r="D4" s="49"/>
      <c r="E4" s="49"/>
      <c r="F4" s="49"/>
      <c r="G4" s="3">
        <v>1</v>
      </c>
      <c r="H4" s="3">
        <v>2</v>
      </c>
      <c r="I4" s="3">
        <v>3</v>
      </c>
      <c r="J4" s="3" t="s">
        <v>7</v>
      </c>
      <c r="K4" s="49"/>
      <c r="L4" s="49"/>
      <c r="M4" s="51"/>
    </row>
    <row r="5" spans="1:12" ht="15">
      <c r="A5" s="61" t="s">
        <v>12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3" ht="12.75">
      <c r="A6" s="32" t="s">
        <v>103</v>
      </c>
      <c r="B6" s="32" t="s">
        <v>104</v>
      </c>
      <c r="C6" s="32" t="s">
        <v>105</v>
      </c>
      <c r="D6" s="32" t="str">
        <f>"0,5861"</f>
        <v>0,5861</v>
      </c>
      <c r="E6" s="32" t="s">
        <v>16</v>
      </c>
      <c r="F6" s="32" t="s">
        <v>17</v>
      </c>
      <c r="G6" s="32" t="s">
        <v>106</v>
      </c>
      <c r="H6" s="32" t="s">
        <v>20</v>
      </c>
      <c r="I6" s="33" t="s">
        <v>52</v>
      </c>
      <c r="J6" s="33"/>
      <c r="K6" s="32">
        <v>200</v>
      </c>
      <c r="L6" s="32" t="str">
        <f>"118,2750"</f>
        <v>118,2750</v>
      </c>
      <c r="M6" s="32" t="s">
        <v>22</v>
      </c>
    </row>
    <row r="8" spans="1:12" ht="15">
      <c r="A8" s="62" t="s">
        <v>31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3" ht="12.75">
      <c r="A9" s="32" t="s">
        <v>107</v>
      </c>
      <c r="B9" s="32" t="s">
        <v>108</v>
      </c>
      <c r="C9" s="32" t="s">
        <v>109</v>
      </c>
      <c r="D9" s="32" t="str">
        <f>"0,5583"</f>
        <v>0,5583</v>
      </c>
      <c r="E9" s="32" t="s">
        <v>16</v>
      </c>
      <c r="F9" s="32" t="s">
        <v>35</v>
      </c>
      <c r="G9" s="32" t="s">
        <v>43</v>
      </c>
      <c r="H9" s="33" t="s">
        <v>52</v>
      </c>
      <c r="I9" s="33" t="s">
        <v>52</v>
      </c>
      <c r="J9" s="33"/>
      <c r="K9" s="32">
        <v>190</v>
      </c>
      <c r="L9" s="32" t="str">
        <f>"106,0770"</f>
        <v>106,0770</v>
      </c>
      <c r="M9" s="32" t="s">
        <v>38</v>
      </c>
    </row>
    <row r="11" spans="1:12" ht="15">
      <c r="A11" s="62" t="s">
        <v>61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pans="1:13" ht="12.75">
      <c r="A12" s="32" t="s">
        <v>110</v>
      </c>
      <c r="B12" s="32" t="s">
        <v>111</v>
      </c>
      <c r="C12" s="32" t="s">
        <v>112</v>
      </c>
      <c r="D12" s="32" t="str">
        <f>"0,5319"</f>
        <v>0,5319</v>
      </c>
      <c r="E12" s="32" t="s">
        <v>16</v>
      </c>
      <c r="F12" s="32" t="s">
        <v>113</v>
      </c>
      <c r="G12" s="33" t="s">
        <v>52</v>
      </c>
      <c r="H12" s="33" t="s">
        <v>52</v>
      </c>
      <c r="I12" s="33" t="s">
        <v>52</v>
      </c>
      <c r="J12" s="33"/>
      <c r="K12" s="32">
        <v>0</v>
      </c>
      <c r="L12" s="32" t="str">
        <f>"0,0000"</f>
        <v>0,0000</v>
      </c>
      <c r="M12" s="32" t="s">
        <v>38</v>
      </c>
    </row>
    <row r="14" ht="15">
      <c r="E14" s="34" t="s">
        <v>73</v>
      </c>
    </row>
    <row r="15" ht="15">
      <c r="E15" s="34" t="s">
        <v>74</v>
      </c>
    </row>
    <row r="16" ht="15">
      <c r="E16" s="34" t="s">
        <v>75</v>
      </c>
    </row>
    <row r="17" ht="15">
      <c r="E17" s="34" t="s">
        <v>76</v>
      </c>
    </row>
    <row r="18" ht="15">
      <c r="E18" s="34" t="s">
        <v>76</v>
      </c>
    </row>
    <row r="19" ht="15">
      <c r="E19" s="34" t="s">
        <v>77</v>
      </c>
    </row>
    <row r="20" ht="15">
      <c r="E20" s="34"/>
    </row>
    <row r="22" spans="1:2" ht="18">
      <c r="A22" s="35" t="s">
        <v>78</v>
      </c>
      <c r="B22" s="35"/>
    </row>
    <row r="23" spans="1:2" ht="15">
      <c r="A23" s="36" t="s">
        <v>79</v>
      </c>
      <c r="B23" s="36"/>
    </row>
    <row r="24" spans="1:2" ht="14.25">
      <c r="A24" s="38"/>
      <c r="B24" s="39" t="s">
        <v>80</v>
      </c>
    </row>
    <row r="25" spans="1:5" ht="15">
      <c r="A25" s="40" t="s">
        <v>81</v>
      </c>
      <c r="B25" s="40" t="s">
        <v>82</v>
      </c>
      <c r="C25" s="40" t="s">
        <v>83</v>
      </c>
      <c r="D25" s="40" t="s">
        <v>84</v>
      </c>
      <c r="E25" s="40" t="s">
        <v>85</v>
      </c>
    </row>
    <row r="26" spans="1:5" ht="12.75">
      <c r="A26" s="37" t="s">
        <v>107</v>
      </c>
      <c r="B26" s="31" t="s">
        <v>80</v>
      </c>
      <c r="C26" s="31" t="s">
        <v>90</v>
      </c>
      <c r="D26" s="31" t="s">
        <v>43</v>
      </c>
      <c r="E26" s="41" t="s">
        <v>114</v>
      </c>
    </row>
    <row r="28" spans="1:2" ht="14.25">
      <c r="A28" s="38"/>
      <c r="B28" s="39" t="s">
        <v>99</v>
      </c>
    </row>
    <row r="29" spans="1:5" ht="15">
      <c r="A29" s="40" t="s">
        <v>81</v>
      </c>
      <c r="B29" s="40" t="s">
        <v>82</v>
      </c>
      <c r="C29" s="40" t="s">
        <v>83</v>
      </c>
      <c r="D29" s="40" t="s">
        <v>84</v>
      </c>
      <c r="E29" s="40" t="s">
        <v>85</v>
      </c>
    </row>
    <row r="30" spans="1:5" ht="12.75">
      <c r="A30" s="37" t="s">
        <v>103</v>
      </c>
      <c r="B30" s="31" t="s">
        <v>100</v>
      </c>
      <c r="C30" s="31" t="s">
        <v>88</v>
      </c>
      <c r="D30" s="31" t="s">
        <v>20</v>
      </c>
      <c r="E30" s="41" t="s">
        <v>115</v>
      </c>
    </row>
  </sheetData>
  <sheetProtection/>
  <mergeCells count="14"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PageLayoutView="0" workbookViewId="0" topLeftCell="A1">
      <selection activeCell="A1" sqref="A1:IV4"/>
    </sheetView>
  </sheetViews>
  <sheetFormatPr defaultColWidth="9.00390625" defaultRowHeight="12.75"/>
  <cols>
    <col min="1" max="1" width="26.75390625" style="4" bestFit="1" customWidth="1"/>
    <col min="2" max="2" width="26.625" style="1" bestFit="1" customWidth="1"/>
    <col min="3" max="3" width="10.125" style="1" bestFit="1" customWidth="1"/>
    <col min="4" max="4" width="8.75390625" style="1" bestFit="1" customWidth="1"/>
    <col min="5" max="5" width="21.75390625" style="5" bestFit="1" customWidth="1"/>
    <col min="6" max="6" width="30.625" style="5" bestFit="1" customWidth="1"/>
    <col min="7" max="9" width="5.625" style="1" bestFit="1" customWidth="1"/>
    <col min="10" max="10" width="4.25390625" style="1" bestFit="1" customWidth="1"/>
    <col min="11" max="11" width="7.75390625" style="4" bestFit="1" customWidth="1"/>
    <col min="12" max="12" width="8.625" style="1" bestFit="1" customWidth="1"/>
    <col min="13" max="13" width="13.375" style="5" bestFit="1" customWidth="1"/>
    <col min="14" max="16384" width="9.125" style="1" customWidth="1"/>
  </cols>
  <sheetData>
    <row r="1" spans="1:13" ht="15" customHeight="1">
      <c r="A1" s="52" t="s">
        <v>10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ht="66" customHeight="1" thickBo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2" customFormat="1" ht="12.75" customHeight="1">
      <c r="A3" s="58" t="s">
        <v>0</v>
      </c>
      <c r="B3" s="60" t="s">
        <v>9</v>
      </c>
      <c r="C3" s="48" t="s">
        <v>3</v>
      </c>
      <c r="D3" s="48" t="s">
        <v>11</v>
      </c>
      <c r="E3" s="48" t="s">
        <v>6</v>
      </c>
      <c r="F3" s="48" t="s">
        <v>8</v>
      </c>
      <c r="G3" s="48" t="s">
        <v>1</v>
      </c>
      <c r="H3" s="48"/>
      <c r="I3" s="48"/>
      <c r="J3" s="48"/>
      <c r="K3" s="48" t="s">
        <v>2</v>
      </c>
      <c r="L3" s="48" t="s">
        <v>5</v>
      </c>
      <c r="M3" s="50" t="s">
        <v>4</v>
      </c>
    </row>
    <row r="4" spans="1:13" s="2" customFormat="1" ht="21" customHeight="1" thickBot="1">
      <c r="A4" s="59"/>
      <c r="B4" s="49"/>
      <c r="C4" s="49"/>
      <c r="D4" s="49"/>
      <c r="E4" s="49"/>
      <c r="F4" s="49"/>
      <c r="G4" s="3">
        <v>1</v>
      </c>
      <c r="H4" s="3">
        <v>2</v>
      </c>
      <c r="I4" s="3">
        <v>3</v>
      </c>
      <c r="J4" s="3" t="s">
        <v>7</v>
      </c>
      <c r="K4" s="49"/>
      <c r="L4" s="49"/>
      <c r="M4" s="51"/>
    </row>
    <row r="5" spans="1:12" ht="15">
      <c r="A5" s="64" t="s">
        <v>12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3" ht="12.75">
      <c r="A6" s="6" t="s">
        <v>13</v>
      </c>
      <c r="B6" s="7" t="s">
        <v>14</v>
      </c>
      <c r="C6" s="7" t="s">
        <v>15</v>
      </c>
      <c r="D6" s="7" t="str">
        <f>"0,5877"</f>
        <v>0,5877</v>
      </c>
      <c r="E6" s="8" t="s">
        <v>16</v>
      </c>
      <c r="F6" s="8" t="s">
        <v>17</v>
      </c>
      <c r="G6" s="7" t="s">
        <v>18</v>
      </c>
      <c r="H6" s="7" t="s">
        <v>19</v>
      </c>
      <c r="I6" s="9" t="s">
        <v>20</v>
      </c>
      <c r="J6" s="9"/>
      <c r="K6" s="6" t="s">
        <v>21</v>
      </c>
      <c r="L6" s="7" t="str">
        <f>"116,0708"</f>
        <v>116,0708</v>
      </c>
      <c r="M6" s="8" t="s">
        <v>22</v>
      </c>
    </row>
    <row r="7" spans="1:13" ht="12.75">
      <c r="A7" s="10" t="s">
        <v>23</v>
      </c>
      <c r="B7" s="11" t="s">
        <v>24</v>
      </c>
      <c r="C7" s="11" t="s">
        <v>25</v>
      </c>
      <c r="D7" s="11" t="str">
        <f>"0,6127"</f>
        <v>0,6127</v>
      </c>
      <c r="E7" s="12" t="s">
        <v>16</v>
      </c>
      <c r="F7" s="12" t="s">
        <v>17</v>
      </c>
      <c r="G7" s="11" t="s">
        <v>26</v>
      </c>
      <c r="H7" s="11" t="s">
        <v>27</v>
      </c>
      <c r="I7" s="13" t="s">
        <v>28</v>
      </c>
      <c r="J7" s="13"/>
      <c r="K7" s="10" t="s">
        <v>29</v>
      </c>
      <c r="L7" s="11" t="str">
        <f>"85,7780"</f>
        <v>85,7780</v>
      </c>
      <c r="M7" s="12" t="s">
        <v>30</v>
      </c>
    </row>
    <row r="9" spans="1:12" ht="15">
      <c r="A9" s="63" t="s">
        <v>31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1:13" ht="12.75">
      <c r="A10" s="6" t="s">
        <v>32</v>
      </c>
      <c r="B10" s="7" t="s">
        <v>33</v>
      </c>
      <c r="C10" s="7" t="s">
        <v>34</v>
      </c>
      <c r="D10" s="7" t="str">
        <f>"0,5627"</f>
        <v>0,5627</v>
      </c>
      <c r="E10" s="8" t="s">
        <v>16</v>
      </c>
      <c r="F10" s="8" t="s">
        <v>35</v>
      </c>
      <c r="G10" s="7" t="s">
        <v>36</v>
      </c>
      <c r="H10" s="9" t="s">
        <v>20</v>
      </c>
      <c r="I10" s="7" t="s">
        <v>20</v>
      </c>
      <c r="J10" s="9"/>
      <c r="K10" s="6" t="s">
        <v>37</v>
      </c>
      <c r="L10" s="7" t="str">
        <f>"112,5400"</f>
        <v>112,5400</v>
      </c>
      <c r="M10" s="8" t="s">
        <v>38</v>
      </c>
    </row>
    <row r="11" spans="1:13" ht="12.75">
      <c r="A11" s="14" t="s">
        <v>39</v>
      </c>
      <c r="B11" s="15" t="s">
        <v>40</v>
      </c>
      <c r="C11" s="15" t="s">
        <v>41</v>
      </c>
      <c r="D11" s="15" t="str">
        <f>"0,5569"</f>
        <v>0,5569</v>
      </c>
      <c r="E11" s="16" t="s">
        <v>16</v>
      </c>
      <c r="F11" s="16" t="s">
        <v>42</v>
      </c>
      <c r="G11" s="15" t="s">
        <v>43</v>
      </c>
      <c r="H11" s="17" t="s">
        <v>36</v>
      </c>
      <c r="I11" s="15" t="s">
        <v>36</v>
      </c>
      <c r="J11" s="17"/>
      <c r="K11" s="14" t="s">
        <v>44</v>
      </c>
      <c r="L11" s="15" t="str">
        <f>"108,5955"</f>
        <v>108,5955</v>
      </c>
      <c r="M11" s="16" t="s">
        <v>45</v>
      </c>
    </row>
    <row r="12" spans="1:13" ht="12.75">
      <c r="A12" s="10" t="s">
        <v>39</v>
      </c>
      <c r="B12" s="11" t="s">
        <v>46</v>
      </c>
      <c r="C12" s="11" t="s">
        <v>41</v>
      </c>
      <c r="D12" s="11" t="str">
        <f>"0,5569"</f>
        <v>0,5569</v>
      </c>
      <c r="E12" s="12" t="s">
        <v>16</v>
      </c>
      <c r="F12" s="12" t="s">
        <v>42</v>
      </c>
      <c r="G12" s="11" t="s">
        <v>43</v>
      </c>
      <c r="H12" s="13" t="s">
        <v>36</v>
      </c>
      <c r="I12" s="11" t="s">
        <v>36</v>
      </c>
      <c r="J12" s="13"/>
      <c r="K12" s="10" t="s">
        <v>44</v>
      </c>
      <c r="L12" s="11" t="str">
        <f>"109,5729"</f>
        <v>109,5729</v>
      </c>
      <c r="M12" s="12" t="s">
        <v>45</v>
      </c>
    </row>
    <row r="14" spans="1:12" ht="15">
      <c r="A14" s="63" t="s">
        <v>47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1:13" ht="12.75">
      <c r="A15" s="6" t="s">
        <v>48</v>
      </c>
      <c r="B15" s="7" t="s">
        <v>49</v>
      </c>
      <c r="C15" s="7" t="s">
        <v>50</v>
      </c>
      <c r="D15" s="7" t="str">
        <f>"0,5503"</f>
        <v>0,5503</v>
      </c>
      <c r="E15" s="8" t="s">
        <v>16</v>
      </c>
      <c r="F15" s="8" t="s">
        <v>35</v>
      </c>
      <c r="G15" s="7" t="s">
        <v>51</v>
      </c>
      <c r="H15" s="7" t="s">
        <v>52</v>
      </c>
      <c r="I15" s="7" t="s">
        <v>53</v>
      </c>
      <c r="J15" s="9"/>
      <c r="K15" s="6" t="s">
        <v>54</v>
      </c>
      <c r="L15" s="7" t="str">
        <f>"118,3145"</f>
        <v>118,3145</v>
      </c>
      <c r="M15" s="8" t="s">
        <v>38</v>
      </c>
    </row>
    <row r="16" spans="1:13" ht="12.75">
      <c r="A16" s="10" t="s">
        <v>55</v>
      </c>
      <c r="B16" s="11" t="s">
        <v>56</v>
      </c>
      <c r="C16" s="11" t="s">
        <v>57</v>
      </c>
      <c r="D16" s="11" t="str">
        <f>"0,5401"</f>
        <v>0,5401</v>
      </c>
      <c r="E16" s="12" t="s">
        <v>16</v>
      </c>
      <c r="F16" s="12" t="s">
        <v>17</v>
      </c>
      <c r="G16" s="11" t="s">
        <v>58</v>
      </c>
      <c r="H16" s="11" t="s">
        <v>26</v>
      </c>
      <c r="I16" s="11" t="s">
        <v>59</v>
      </c>
      <c r="J16" s="13"/>
      <c r="K16" s="10" t="s">
        <v>60</v>
      </c>
      <c r="L16" s="11" t="str">
        <f>"76,9642"</f>
        <v>76,9642</v>
      </c>
      <c r="M16" s="12" t="s">
        <v>22</v>
      </c>
    </row>
    <row r="18" spans="1:12" ht="15">
      <c r="A18" s="63" t="s">
        <v>61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</row>
    <row r="19" spans="1:13" ht="12.75">
      <c r="A19" s="18" t="s">
        <v>62</v>
      </c>
      <c r="B19" s="19" t="s">
        <v>63</v>
      </c>
      <c r="C19" s="19" t="s">
        <v>64</v>
      </c>
      <c r="D19" s="19" t="str">
        <f>"0,5285"</f>
        <v>0,5285</v>
      </c>
      <c r="E19" s="20" t="s">
        <v>16</v>
      </c>
      <c r="F19" s="20" t="s">
        <v>65</v>
      </c>
      <c r="G19" s="19" t="s">
        <v>18</v>
      </c>
      <c r="H19" s="21" t="s">
        <v>20</v>
      </c>
      <c r="I19" s="19" t="s">
        <v>20</v>
      </c>
      <c r="J19" s="21"/>
      <c r="K19" s="18" t="s">
        <v>37</v>
      </c>
      <c r="L19" s="19" t="str">
        <f>"105,7000"</f>
        <v>105,7000</v>
      </c>
      <c r="M19" s="20" t="s">
        <v>38</v>
      </c>
    </row>
    <row r="21" spans="1:12" ht="15">
      <c r="A21" s="63" t="s">
        <v>66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</row>
    <row r="22" spans="1:13" ht="12.75">
      <c r="A22" s="18" t="s">
        <v>67</v>
      </c>
      <c r="B22" s="19" t="s">
        <v>68</v>
      </c>
      <c r="C22" s="19" t="s">
        <v>69</v>
      </c>
      <c r="D22" s="19" t="str">
        <f>"0,5178"</f>
        <v>0,5178</v>
      </c>
      <c r="E22" s="20" t="s">
        <v>16</v>
      </c>
      <c r="F22" s="20" t="s">
        <v>70</v>
      </c>
      <c r="G22" s="19" t="s">
        <v>71</v>
      </c>
      <c r="H22" s="21" t="s">
        <v>43</v>
      </c>
      <c r="I22" s="19" t="s">
        <v>43</v>
      </c>
      <c r="J22" s="21"/>
      <c r="K22" s="18" t="s">
        <v>72</v>
      </c>
      <c r="L22" s="19" t="str">
        <f>"98,3744"</f>
        <v>98,3744</v>
      </c>
      <c r="M22" s="20" t="s">
        <v>38</v>
      </c>
    </row>
    <row r="24" ht="15">
      <c r="E24" s="22" t="s">
        <v>73</v>
      </c>
    </row>
    <row r="25" ht="15">
      <c r="E25" s="22" t="s">
        <v>74</v>
      </c>
    </row>
    <row r="26" ht="15">
      <c r="E26" s="22" t="s">
        <v>75</v>
      </c>
    </row>
    <row r="27" ht="15">
      <c r="E27" s="22" t="s">
        <v>76</v>
      </c>
    </row>
    <row r="28" ht="15">
      <c r="E28" s="22" t="s">
        <v>76</v>
      </c>
    </row>
    <row r="29" ht="15">
      <c r="E29" s="22" t="s">
        <v>77</v>
      </c>
    </row>
    <row r="30" ht="15">
      <c r="E30" s="22"/>
    </row>
    <row r="32" spans="1:2" ht="18">
      <c r="A32" s="23" t="s">
        <v>78</v>
      </c>
      <c r="B32" s="24"/>
    </row>
    <row r="33" spans="1:2" ht="15">
      <c r="A33" s="25" t="s">
        <v>79</v>
      </c>
      <c r="B33" s="26"/>
    </row>
    <row r="34" spans="1:2" ht="14.25">
      <c r="A34" s="28"/>
      <c r="B34" s="29" t="s">
        <v>80</v>
      </c>
    </row>
    <row r="35" spans="1:5" ht="15">
      <c r="A35" s="30" t="s">
        <v>81</v>
      </c>
      <c r="B35" s="30" t="s">
        <v>82</v>
      </c>
      <c r="C35" s="30" t="s">
        <v>83</v>
      </c>
      <c r="D35" s="30" t="s">
        <v>84</v>
      </c>
      <c r="E35" s="30" t="s">
        <v>85</v>
      </c>
    </row>
    <row r="36" spans="1:5" ht="12.75">
      <c r="A36" s="27" t="s">
        <v>48</v>
      </c>
      <c r="B36" s="1" t="s">
        <v>80</v>
      </c>
      <c r="C36" s="1" t="s">
        <v>86</v>
      </c>
      <c r="D36" s="1" t="s">
        <v>53</v>
      </c>
      <c r="E36" s="4" t="s">
        <v>87</v>
      </c>
    </row>
    <row r="37" spans="1:5" ht="12.75">
      <c r="A37" s="27" t="s">
        <v>13</v>
      </c>
      <c r="B37" s="1" t="s">
        <v>80</v>
      </c>
      <c r="C37" s="1" t="s">
        <v>88</v>
      </c>
      <c r="D37" s="1" t="s">
        <v>19</v>
      </c>
      <c r="E37" s="4" t="s">
        <v>89</v>
      </c>
    </row>
    <row r="38" spans="1:5" ht="12.75">
      <c r="A38" s="27" t="s">
        <v>32</v>
      </c>
      <c r="B38" s="1" t="s">
        <v>80</v>
      </c>
      <c r="C38" s="1" t="s">
        <v>90</v>
      </c>
      <c r="D38" s="1" t="s">
        <v>20</v>
      </c>
      <c r="E38" s="4" t="s">
        <v>91</v>
      </c>
    </row>
    <row r="39" spans="1:5" ht="12.75">
      <c r="A39" s="27" t="s">
        <v>39</v>
      </c>
      <c r="B39" s="1" t="s">
        <v>80</v>
      </c>
      <c r="C39" s="1" t="s">
        <v>90</v>
      </c>
      <c r="D39" s="1" t="s">
        <v>36</v>
      </c>
      <c r="E39" s="4" t="s">
        <v>92</v>
      </c>
    </row>
    <row r="40" spans="1:5" ht="12.75">
      <c r="A40" s="27" t="s">
        <v>62</v>
      </c>
      <c r="B40" s="1" t="s">
        <v>80</v>
      </c>
      <c r="C40" s="1" t="s">
        <v>93</v>
      </c>
      <c r="D40" s="1" t="s">
        <v>20</v>
      </c>
      <c r="E40" s="4" t="s">
        <v>94</v>
      </c>
    </row>
    <row r="41" spans="1:5" ht="12.75">
      <c r="A41" s="27" t="s">
        <v>67</v>
      </c>
      <c r="B41" s="1" t="s">
        <v>80</v>
      </c>
      <c r="C41" s="1" t="s">
        <v>95</v>
      </c>
      <c r="D41" s="1" t="s">
        <v>43</v>
      </c>
      <c r="E41" s="4" t="s">
        <v>96</v>
      </c>
    </row>
    <row r="42" spans="1:5" ht="12.75">
      <c r="A42" s="27" t="s">
        <v>23</v>
      </c>
      <c r="B42" s="1" t="s">
        <v>80</v>
      </c>
      <c r="C42" s="1" t="s">
        <v>88</v>
      </c>
      <c r="D42" s="1" t="s">
        <v>27</v>
      </c>
      <c r="E42" s="4" t="s">
        <v>97</v>
      </c>
    </row>
    <row r="43" spans="1:5" ht="12.75">
      <c r="A43" s="27" t="s">
        <v>55</v>
      </c>
      <c r="B43" s="1" t="s">
        <v>80</v>
      </c>
      <c r="C43" s="1" t="s">
        <v>86</v>
      </c>
      <c r="D43" s="1" t="s">
        <v>59</v>
      </c>
      <c r="E43" s="4" t="s">
        <v>98</v>
      </c>
    </row>
    <row r="45" spans="1:2" ht="14.25">
      <c r="A45" s="28"/>
      <c r="B45" s="29" t="s">
        <v>99</v>
      </c>
    </row>
    <row r="46" spans="1:5" ht="15">
      <c r="A46" s="30" t="s">
        <v>81</v>
      </c>
      <c r="B46" s="30" t="s">
        <v>82</v>
      </c>
      <c r="C46" s="30" t="s">
        <v>83</v>
      </c>
      <c r="D46" s="30" t="s">
        <v>84</v>
      </c>
      <c r="E46" s="30" t="s">
        <v>85</v>
      </c>
    </row>
    <row r="47" spans="1:5" ht="12.75">
      <c r="A47" s="27" t="s">
        <v>39</v>
      </c>
      <c r="B47" s="1" t="s">
        <v>100</v>
      </c>
      <c r="C47" s="1" t="s">
        <v>90</v>
      </c>
      <c r="D47" s="1" t="s">
        <v>36</v>
      </c>
      <c r="E47" s="4" t="s">
        <v>101</v>
      </c>
    </row>
  </sheetData>
  <sheetProtection/>
  <mergeCells count="16">
    <mergeCell ref="A18:L18"/>
    <mergeCell ref="A21:L21"/>
    <mergeCell ref="M3:M4"/>
    <mergeCell ref="F3:F4"/>
    <mergeCell ref="E3:E4"/>
    <mergeCell ref="A5:L5"/>
    <mergeCell ref="A9:L9"/>
    <mergeCell ref="A14:L14"/>
    <mergeCell ref="D3:D4"/>
    <mergeCell ref="K3:K4"/>
    <mergeCell ref="L3:L4"/>
    <mergeCell ref="A1:M2"/>
    <mergeCell ref="G3:J3"/>
    <mergeCell ref="A3:A4"/>
    <mergeCell ref="B3:B4"/>
    <mergeCell ref="C3:C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2015-07-16T19:10:53Z</cp:lastPrinted>
  <dcterms:created xsi:type="dcterms:W3CDTF">2002-06-16T13:36:44Z</dcterms:created>
  <dcterms:modified xsi:type="dcterms:W3CDTF">2016-07-04T07:28:41Z</dcterms:modified>
  <cp:category/>
  <cp:version/>
  <cp:contentType/>
  <cp:contentStatus/>
</cp:coreProperties>
</file>